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1685" tabRatio="788" activeTab="7"/>
  </bookViews>
  <sheets>
    <sheet name="Допинф" sheetId="1" r:id="rId1"/>
    <sheet name="СМП" sheetId="2" r:id="rId2"/>
    <sheet name="П1" sheetId="3" r:id="rId3"/>
    <sheet name="П2" sheetId="4" r:id="rId4"/>
    <sheet name="П3" sheetId="5" r:id="rId5"/>
    <sheet name="П4" sheetId="6" r:id="rId6"/>
    <sheet name="С1" sheetId="7" r:id="rId7"/>
    <sheet name="С2" sheetId="8" r:id="rId8"/>
    <sheet name="C3" sheetId="9" r:id="rId9"/>
    <sheet name="C4" sheetId="10" r:id="rId10"/>
    <sheet name="Итог" sheetId="11" r:id="rId11"/>
    <sheet name="Деф-т" sheetId="12" r:id="rId12"/>
  </sheets>
  <definedNames>
    <definedName name="z1100_001_03" localSheetId="9">'C4'!#REF!</definedName>
    <definedName name="z1100_001_04" localSheetId="9">'C4'!#REF!</definedName>
    <definedName name="z1100_001_05" localSheetId="9">'C4'!#REF!</definedName>
    <definedName name="z1100_001_06" localSheetId="9">'C4'!#REF!</definedName>
    <definedName name="z1100_001_07" localSheetId="9">'C4'!#REF!</definedName>
    <definedName name="z1100_001_08" localSheetId="9">'C4'!#REF!</definedName>
    <definedName name="z2100_055_05" localSheetId="2">'П1'!#REF!</definedName>
    <definedName name="z2100_055_05" localSheetId="4">'П3'!#REF!</definedName>
    <definedName name="z2100_055_05" localSheetId="6">'С1'!#REF!</definedName>
    <definedName name="z2100_055_10" localSheetId="2">'П1'!#REF!</definedName>
    <definedName name="z2100_055_10" localSheetId="4">'П3'!#REF!</definedName>
    <definedName name="z2100_055_10" localSheetId="6">'С1'!#REF!</definedName>
  </definedNames>
  <calcPr fullCalcOnLoad="1"/>
</workbook>
</file>

<file path=xl/sharedStrings.xml><?xml version="1.0" encoding="utf-8"?>
<sst xmlns="http://schemas.openxmlformats.org/spreadsheetml/2006/main" count="1133" uniqueCount="291">
  <si>
    <t>Всего</t>
  </si>
  <si>
    <t>Наименование субъекта РФ:</t>
  </si>
  <si>
    <t>Таблица 2.1</t>
  </si>
  <si>
    <t>в том числе:</t>
  </si>
  <si>
    <t>зубные техники</t>
  </si>
  <si>
    <t>медицинские технологи</t>
  </si>
  <si>
    <t>рентгенолаборанты</t>
  </si>
  <si>
    <t>зубной врач</t>
  </si>
  <si>
    <t xml:space="preserve">Наименование субъекта РФ: </t>
  </si>
  <si>
    <t>Система ориентировочных укрупненных коэффициентов для расчета должностей среднего медицинского персонала групп "усиления", "параклиники" и управления</t>
  </si>
  <si>
    <t>Таблица 2.4</t>
  </si>
  <si>
    <t>Обеспеченность на 10 000 населения</t>
  </si>
  <si>
    <t xml:space="preserve">Расчетное значение по методике МЗ </t>
  </si>
  <si>
    <t xml:space="preserve">Фактическое значение </t>
  </si>
  <si>
    <t>Дефицит/профицит (-/+)</t>
  </si>
  <si>
    <t xml:space="preserve">работающих с врачами на амбулаторном приеме </t>
  </si>
  <si>
    <t>ведущие прием самостоятельно</t>
  </si>
  <si>
    <t>параклиническая группа</t>
  </si>
  <si>
    <t>Укрупненные расчетные коэффициенты соотношения среднего медицинского персонала и врачей, занятых основной и "вспомогательной" деятельностью</t>
  </si>
  <si>
    <t>Численность среднего медицинского персонала</t>
  </si>
  <si>
    <t>всего</t>
  </si>
  <si>
    <t>Нормативное значение</t>
  </si>
  <si>
    <t>Для субъекта РФ</t>
  </si>
  <si>
    <t>средний медперсонал паракли-нической группы</t>
  </si>
  <si>
    <t>Итоговый коэффициент</t>
  </si>
  <si>
    <t>Кадры, вкл дневной стационар (без учета коэффициента возрастной нагрузки)</t>
  </si>
  <si>
    <t>Кадры, вкл дневной стационар (с учетом коэффициента возрастной нагрузки)</t>
  </si>
  <si>
    <t>Численность среднего медицинского персонала, с учетом территориальных коэффициентов</t>
  </si>
  <si>
    <t>Наименование показателя</t>
  </si>
  <si>
    <t>абсолютное число</t>
  </si>
  <si>
    <t>на 1 жителя</t>
  </si>
  <si>
    <t>на 10000 населения</t>
  </si>
  <si>
    <t>х</t>
  </si>
  <si>
    <t>Число физических лиц среднего медперсонала выездных бригад</t>
  </si>
  <si>
    <t>Число бригад - всего, в том числе:</t>
  </si>
  <si>
    <t>врачебных, включая специализированные</t>
  </si>
  <si>
    <t>фельдшерских</t>
  </si>
  <si>
    <t>Число физических лиц среднего медперсонала - всего</t>
  </si>
  <si>
    <t>Дефицит(-)/Профицит(+)</t>
  </si>
  <si>
    <t>Значения коэффициентов</t>
  </si>
  <si>
    <t>24 часа</t>
  </si>
  <si>
    <t>9-12 час</t>
  </si>
  <si>
    <t>6-8 час</t>
  </si>
  <si>
    <t>x</t>
  </si>
  <si>
    <t>Значения показателей</t>
  </si>
  <si>
    <t>менее 10%</t>
  </si>
  <si>
    <t>10-15%</t>
  </si>
  <si>
    <t>более 15%</t>
  </si>
  <si>
    <t>Коэффициенты возрастной нагрузки, учитывающий численность среднего медицинского персонала старше трудоспособного возраста</t>
  </si>
  <si>
    <t xml:space="preserve">менее 10% всех средних медицинских работников </t>
  </si>
  <si>
    <t xml:space="preserve">от 10% до 15% всех средних медицинских работников </t>
  </si>
  <si>
    <t xml:space="preserve">свыше 15% всех средних медицинских работников </t>
  </si>
  <si>
    <t>Удельный вес средних медицинских работников старше трудоспособного возраста</t>
  </si>
  <si>
    <t>Потребность в среднем медицинском персонале для оказания медицинской помощи в амбулаторных условиях в сравнении с фактическим значением</t>
  </si>
  <si>
    <t>Обеспеченность кадрами на 10 000 населения для оказания медицинской помощи в амбулаторных условиях</t>
  </si>
  <si>
    <t>Число физических лиц среднего медперсонала оперативного отдела</t>
  </si>
  <si>
    <t>Число физических лиц прочего среднего медперсонала (кабинет амбулаторной помощи)</t>
  </si>
  <si>
    <t>Число физических лиц группы управления</t>
  </si>
  <si>
    <t>Таб. 1.2 Расчет потребности в кадрах средних медицинских работников для оказания скорой медицинской помощи населению</t>
  </si>
  <si>
    <t>Таб. 1.1 Фактические значения показателей состава и деятельности станций и отделений скорой медицинской помощи</t>
  </si>
  <si>
    <t>Значение показателей</t>
  </si>
  <si>
    <t>Рассчетные</t>
  </si>
  <si>
    <t>Коэффициент удаленности</t>
  </si>
  <si>
    <t xml:space="preserve">Коэффициент сменности </t>
  </si>
  <si>
    <t>Коэффициент общий</t>
  </si>
  <si>
    <t>Коэффициент управления</t>
  </si>
  <si>
    <t xml:space="preserve">Коэффициент возрастной нагрузки </t>
  </si>
  <si>
    <t xml:space="preserve">Коэффициент оказания амбулаторной помощи </t>
  </si>
  <si>
    <t>Таб. 1.3 Корректирующие коэффициенты</t>
  </si>
  <si>
    <t>1 станция (отделение)</t>
  </si>
  <si>
    <t>2 станции (отделение)</t>
  </si>
  <si>
    <t>3 и более станция (отделение)</t>
  </si>
  <si>
    <t>до 20 мин</t>
  </si>
  <si>
    <t>от 21 до 40 мин</t>
  </si>
  <si>
    <t>от 41 до 60 мин</t>
  </si>
  <si>
    <t>свыше 60 мин</t>
  </si>
  <si>
    <t>Коэффициент сменности</t>
  </si>
  <si>
    <t>Коэффициент возрастной нагрузки</t>
  </si>
  <si>
    <t>фельдшер</t>
  </si>
  <si>
    <t>руководители  (заведующие ФАП, здравпунктом и др.)</t>
  </si>
  <si>
    <t>инструкторы (все)</t>
  </si>
  <si>
    <t>анестезисты</t>
  </si>
  <si>
    <t>диетические</t>
  </si>
  <si>
    <t>медико-социальной помощи</t>
  </si>
  <si>
    <t xml:space="preserve"> по косметологии</t>
  </si>
  <si>
    <t xml:space="preserve"> по массажу</t>
  </si>
  <si>
    <t>стерилизационной</t>
  </si>
  <si>
    <t>по физиотерапии</t>
  </si>
  <si>
    <t>медицинские  дезинфекторы</t>
  </si>
  <si>
    <t>медиц.оптики-оптометристы</t>
  </si>
  <si>
    <t>медицинские регистраторы</t>
  </si>
  <si>
    <t>Итого</t>
  </si>
  <si>
    <t>Должности</t>
  </si>
  <si>
    <t>по реабилитации</t>
  </si>
  <si>
    <t>Средний персонал дневного стационара (постовые, палатные)</t>
  </si>
  <si>
    <t>По состоянию на 01.01.</t>
  </si>
  <si>
    <t>Человек</t>
  </si>
  <si>
    <t>Количество</t>
  </si>
  <si>
    <t>факт по состоянию на 31.12.2018</t>
  </si>
  <si>
    <t>Количество общеврачебных практик</t>
  </si>
  <si>
    <t>Количество терепевтических участков</t>
  </si>
  <si>
    <t>Количество педиатрических участков</t>
  </si>
  <si>
    <t>Количество фельдшерских здравпунктов</t>
  </si>
  <si>
    <t>плановое значение*</t>
  </si>
  <si>
    <t>Дополнительная информация для расчета потребности в численности среднего медицинского персонала</t>
  </si>
  <si>
    <t>Количество ФАП**</t>
  </si>
  <si>
    <t>Количество ФП**</t>
  </si>
  <si>
    <t>Количество мест в дневных стационарах медицинских организаций, оказывающих медицинскую помощь в амбулаторных условиях и на дому ***</t>
  </si>
  <si>
    <t>Количество мест в дневных стационарах медицинских организаций, оказывающих медицинскую помощь в стационарных условиях ***</t>
  </si>
  <si>
    <t>Расчет потребности во врачебных кадрах для оказания скорой медицинской помощи населению согласно нормативу и фактически осуществленной деятельности</t>
  </si>
  <si>
    <t>на</t>
  </si>
  <si>
    <t>год</t>
  </si>
  <si>
    <t>из них фельдшеров</t>
  </si>
  <si>
    <t xml:space="preserve">Число физических лиц среднего медперсонала выездных бригад </t>
  </si>
  <si>
    <t>Группа управления (число физических лиц среднего медперсонала)</t>
  </si>
  <si>
    <t>Оперативный отдел (число физических лиц среднего медперсонала)</t>
  </si>
  <si>
    <t>Прочий средний медперсонал (кабинет амбулаторной помощи)</t>
  </si>
  <si>
    <t>Фактические*</t>
  </si>
  <si>
    <t>Плановое числа вызовов бригад</t>
  </si>
  <si>
    <t>* Указать с учетом филиалов, трассовых пунктов с наличием врачебных бригад</t>
  </si>
  <si>
    <r>
      <t>коэффициент управления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учитывает количество станций и отделений скорой медицинской помощи, в которых руководители, освобожденные заместители и статистики -основные работники на занятых должностях из числа среднего медперсонала.. Если количество таких станций и отделений 3 и более единиц, то коэффициент управления равен 1,3; в случаев 2-х станций и отделений - 1,2; 1 станция (отделение) или при отсуствие таковых коэффициент равен 1</t>
    </r>
  </si>
  <si>
    <r>
      <t>коэффициент общий</t>
    </r>
    <r>
      <rPr>
        <sz val="10"/>
        <rFont val="Times New Roman"/>
        <family val="1"/>
      </rPr>
      <t xml:space="preserve"> учитывает наличие оперативного отдела скорой медицинской помощи в субъекте. Если такой службы нет, то коэффициент равен 1. При наличии оперативного отдела -  коэффициент равен 0,3</t>
    </r>
  </si>
  <si>
    <r>
      <t>коэффициент удаленности</t>
    </r>
    <r>
      <rPr>
        <sz val="10"/>
        <rFont val="Times New Roman"/>
        <family val="1"/>
      </rPr>
      <t xml:space="preserve"> учитывает территорию обслуживания станции (отделения) скорой медицинской помощи и транспортную нагрузку. По времени доезда скорой медицинской помощи до места вызова: до 20-минутной транспортной доступности коэффициент равен 1, от 21 до 40 мин – 1,01, от 41 до 60 мин – 1,02, свыше 60 мин - 1,03</t>
    </r>
  </si>
  <si>
    <r>
      <t>коэффициент сменности</t>
    </r>
    <r>
      <rPr>
        <sz val="10"/>
        <rFont val="Times New Roman"/>
        <family val="1"/>
      </rPr>
      <t xml:space="preserve"> учитывает продолжительность работы выездной бригады при организации работы менее 24 часов в сутки. При 24-часовой работе бригады коэффициент равен 1, от 9 до 12 часов – 0,5, от 6 до 8 часов – 0,25</t>
    </r>
  </si>
  <si>
    <r>
      <t xml:space="preserve">коэффициент оказания амбулаторной помощи </t>
    </r>
    <r>
      <rPr>
        <sz val="10"/>
        <rFont val="Times New Roman"/>
        <family val="1"/>
      </rPr>
      <t>учитывает количество станций и/или отделений скорой медицинской помощи, в которых амбулаторную помощь оказывает средней медперсонал и равен количеству таких станций и/или отделений скорой медицинской помощи</t>
    </r>
  </si>
  <si>
    <r>
      <t>коэффициент возрастной нагрузки</t>
    </r>
    <r>
      <rPr>
        <sz val="10"/>
        <rFont val="Times New Roman"/>
        <family val="1"/>
      </rPr>
      <t xml:space="preserve"> учитывает численность среднего медперсонала старше трудоспособного возраста. Если численность среднего медперсонала данной возрастной группы составляет менее 10% от  всех средних медицинских работников станции (отделения) скорой медицинской помощи, то коэффициент равен 1; от 10% до 15% - 1,01; свыше 15% - 1,02</t>
    </r>
  </si>
  <si>
    <t>Плановое число станций и отделений скорой медицинской помощи *</t>
  </si>
  <si>
    <t>Число станций и отделений скорой медицинской помощи</t>
  </si>
  <si>
    <t>Фактическое число вызовов**</t>
  </si>
  <si>
    <t>Расчетная численность среднего медицинского персонала, оказывающих медицинскую помощь в амбулаторных условиях</t>
  </si>
  <si>
    <t xml:space="preserve">Численность врачей, с учетом территориальных коэффициентов (согласно Методике Министерства здравоохранения Российской Федерации) </t>
  </si>
  <si>
    <r>
      <t>акушерка</t>
    </r>
  </si>
  <si>
    <t>врачи общей практики (семейные)</t>
  </si>
  <si>
    <t>врачи педиатры участковые</t>
  </si>
  <si>
    <t>врачи терапевты участковые</t>
  </si>
  <si>
    <t>Число посещений, согласно плана субъекта Российской Федерации</t>
  </si>
  <si>
    <t>Численность среднего медицинского персонала на самостоятельном приеме</t>
  </si>
  <si>
    <t>средний медперсонал группы усиления*</t>
  </si>
  <si>
    <t>другие группы среднего медперсонала (спец.свод)</t>
  </si>
  <si>
    <t>средний медперсонал группы усиления</t>
  </si>
  <si>
    <t>Средний медперсонал (основная группа)</t>
  </si>
  <si>
    <t>медицинские статистики</t>
  </si>
  <si>
    <t>главные медицинские сестры, зам. главного врача</t>
  </si>
  <si>
    <t>Таблица 2.3</t>
  </si>
  <si>
    <t>прочие:</t>
  </si>
  <si>
    <t>средний медперсонал группы управления</t>
  </si>
  <si>
    <t>средний медперсонал лечебно-диагностической группы**</t>
  </si>
  <si>
    <t>перевязочные</t>
  </si>
  <si>
    <t>процедурные</t>
  </si>
  <si>
    <t>операционные</t>
  </si>
  <si>
    <t>патронажные</t>
  </si>
  <si>
    <t>по функциональной диагностике</t>
  </si>
  <si>
    <t>медицинские лабораторные техники (фельдшера-лаборанты)</t>
  </si>
  <si>
    <t>помощники  врачей</t>
  </si>
  <si>
    <t>Должности среднего медицинского персонала</t>
  </si>
  <si>
    <t xml:space="preserve">Необходимая численность среднего медицинского персонала для оказания медицинской помощи населению в амбулаторных условиях, включая дневные стационары и стационары на дому без учета коэффициента возрастной нагрузки </t>
  </si>
  <si>
    <t>из них:</t>
  </si>
  <si>
    <t xml:space="preserve">Наименование субъекта РФ:  </t>
  </si>
  <si>
    <t xml:space="preserve">Должности </t>
  </si>
  <si>
    <t>Средний медперсонал группы управления</t>
  </si>
  <si>
    <t xml:space="preserve">Средний медперсонал, работающий с врачами, ведущими амбулаторный прием </t>
  </si>
  <si>
    <t>Средний медперсонал на самостоятельном приеме</t>
  </si>
  <si>
    <t>Средний медперсонал лечебно-диагностической группы</t>
  </si>
  <si>
    <t>старшие</t>
  </si>
  <si>
    <t>Таблица 3.1</t>
  </si>
  <si>
    <t>Профиль коек</t>
  </si>
  <si>
    <t>Согласно Методике Министерства здравоохранения Российской Федерации</t>
  </si>
  <si>
    <t>Численность среднего медицинского персонала по количеству коек</t>
  </si>
  <si>
    <t xml:space="preserve">Обеспеченность койками на 10 000 населения </t>
  </si>
  <si>
    <t>Количество коек (абсолютное число)</t>
  </si>
  <si>
    <t>аллергологические</t>
  </si>
  <si>
    <t>для беременных и рожениц</t>
  </si>
  <si>
    <t>патологии беременности</t>
  </si>
  <si>
    <t>гинекологические</t>
  </si>
  <si>
    <t>гастроэнтерологические</t>
  </si>
  <si>
    <t>гематологические</t>
  </si>
  <si>
    <t>геронтологические</t>
  </si>
  <si>
    <t>дерматологические</t>
  </si>
  <si>
    <t>венерологические</t>
  </si>
  <si>
    <t>инфекционные</t>
  </si>
  <si>
    <t>кардиологические</t>
  </si>
  <si>
    <t>кардиологические детские</t>
  </si>
  <si>
    <t>наркологические</t>
  </si>
  <si>
    <t>неврологические</t>
  </si>
  <si>
    <t>нефрологические</t>
  </si>
  <si>
    <t xml:space="preserve">онкологические </t>
  </si>
  <si>
    <t>онкологические детские</t>
  </si>
  <si>
    <t>оториноларингологические</t>
  </si>
  <si>
    <t>офтальмологические</t>
  </si>
  <si>
    <t>ожоговые</t>
  </si>
  <si>
    <t xml:space="preserve">паллиативные </t>
  </si>
  <si>
    <t>педиатрические, вкл. для новорожденных</t>
  </si>
  <si>
    <t>патологии новорожденных и недоношенных</t>
  </si>
  <si>
    <t>проктологические</t>
  </si>
  <si>
    <t xml:space="preserve">психиатрические </t>
  </si>
  <si>
    <t>психиатрические детские</t>
  </si>
  <si>
    <t>профпатологии</t>
  </si>
  <si>
    <t>пульмонологические</t>
  </si>
  <si>
    <t>радиологические</t>
  </si>
  <si>
    <t>реабилитационные</t>
  </si>
  <si>
    <t>ревматологические</t>
  </si>
  <si>
    <t>сестринского ухода</t>
  </si>
  <si>
    <t>терапевтические</t>
  </si>
  <si>
    <t>токсикологические</t>
  </si>
  <si>
    <t>травмaтологические</t>
  </si>
  <si>
    <t>ортопедические</t>
  </si>
  <si>
    <t>туберкулезные</t>
  </si>
  <si>
    <t>урологические</t>
  </si>
  <si>
    <t>урологические детские</t>
  </si>
  <si>
    <t>хирургические, включая абдоминальную</t>
  </si>
  <si>
    <t>хирургические детские</t>
  </si>
  <si>
    <t xml:space="preserve">нейрохирургические </t>
  </si>
  <si>
    <t>торакальной хирургии</t>
  </si>
  <si>
    <t>кардиохирургические</t>
  </si>
  <si>
    <t>сосудистой хирургии</t>
  </si>
  <si>
    <t>челюстно-лицевой хирургии</t>
  </si>
  <si>
    <t>эндокринологические</t>
  </si>
  <si>
    <t>эндокринологические детские</t>
  </si>
  <si>
    <t>прочие*</t>
  </si>
  <si>
    <t>*Расшифровка прочих профилей коек:</t>
  </si>
  <si>
    <t>скорой медицинской помощи краткосрочного пребывания</t>
  </si>
  <si>
    <t>скорой медицинской помощи суточного пребывания</t>
  </si>
  <si>
    <t>Необходимое число коек и среднего медперсонала круглосуточного стационара</t>
  </si>
  <si>
    <t>на 2020 год</t>
  </si>
  <si>
    <t>хирургические, гнойные</t>
  </si>
  <si>
    <t>Рекомендованное кол-во коек на 1 среднего медработника</t>
  </si>
  <si>
    <t>Таблица 3.2</t>
  </si>
  <si>
    <t>Укрупненные расчетные коэффициенты соотношения среднего медицинского персонала, занятого на "вспомогательной" и основной деятельности</t>
  </si>
  <si>
    <t>Численность среднего медицинского персонала с учетом территориального коэффициента</t>
  </si>
  <si>
    <t xml:space="preserve">средний медицинский персонал группы усиления </t>
  </si>
  <si>
    <t>средний медицинский персонал паракли-нической группы</t>
  </si>
  <si>
    <t>средний медицинский персонал по количеству коек****</t>
  </si>
  <si>
    <t>средний медицинский персонал группы усиления *****</t>
  </si>
  <si>
    <t>Система ориентировочных укрупненных коэффициентов для расчета врачебных должностей групп "усиления", "параклиники" и управления</t>
  </si>
  <si>
    <t>Таблица 3.4</t>
  </si>
  <si>
    <t xml:space="preserve">Обеспеченность средним медицинским персоналом, оказывающим медицинскую помощь в стационарных условиях                                </t>
  </si>
  <si>
    <t>профилькоек</t>
  </si>
  <si>
    <t>Обеспеченность средним медицинским персоналом на 10000 населения</t>
  </si>
  <si>
    <t>средний медицинский персонал по количеству коек</t>
  </si>
  <si>
    <t>средний медицинский персонал параклинической группы</t>
  </si>
  <si>
    <t>Количество коек</t>
  </si>
  <si>
    <t>Расчетное значение по методике МЗ</t>
  </si>
  <si>
    <t>Обеспеченность средним медицинским персоналом и койками для оказания медицинской помощи в стационарных условиях</t>
  </si>
  <si>
    <t>Кадры, вкл дневной стационар на 10 тыс. населения (без учета коэффициента возрастной нагрузки)</t>
  </si>
  <si>
    <t>Койки на 10 тыс.населения</t>
  </si>
  <si>
    <t>Кадры, вкл дневной стационар на 10 тыс. населения (с учетом коэффициента возрастной нагрузки)</t>
  </si>
  <si>
    <t>Согласовано:</t>
  </si>
  <si>
    <t>Потребность</t>
  </si>
  <si>
    <t xml:space="preserve"> Кадровые ресурсы медицинских организаций, подчинения субъекта (фактические)</t>
  </si>
  <si>
    <t xml:space="preserve">Профицит (+) / дефицит (-) кадров </t>
  </si>
  <si>
    <t>Дефицит кадров в медицинских организациях, подчинения субъекта (с учетом планирования объемов)*</t>
  </si>
  <si>
    <t>Численность среднего медицинского персонала, привлекаемых из иных медицинских организаций (федеральные, частные), с учетом планирования объемов по ТПГГ</t>
  </si>
  <si>
    <t>Расчет по Методике (необходимая численность среднего медицинского персонала для выполнения плановых объемов )</t>
  </si>
  <si>
    <t>Поли-клиника</t>
  </si>
  <si>
    <t>Стаци-онар</t>
  </si>
  <si>
    <t>Особый тип</t>
  </si>
  <si>
    <t xml:space="preserve">Руководитель органа управления здравоохранения </t>
  </si>
  <si>
    <t>субъекта РФ в сфере здравоохранения</t>
  </si>
  <si>
    <t>Кадры, вкл дневной стационар (без учета коэффициента возрастной нагрузки)*</t>
  </si>
  <si>
    <t>* Разница на дневной и группу управления</t>
  </si>
  <si>
    <t>Средний медперсонал лечебно-диагностической группы**</t>
  </si>
  <si>
    <t>средний медперсонал группы управления***</t>
  </si>
  <si>
    <t>Средний медперсонал, работающий с врачами, ведущими амбулаторный прием, ведущими пациентов в стационаре</t>
  </si>
  <si>
    <t>руководители (заведующие и т.д.)</t>
  </si>
  <si>
    <t>средний медицинский персонал группы усиления*</t>
  </si>
  <si>
    <t>Таблица 3.3</t>
  </si>
  <si>
    <t>средний медицинский персонал группы усиления</t>
  </si>
  <si>
    <t>Потребность в среднем медицинском персонале для оказания  медицинской помощи в стационарных условиях в сравнении с фактическим значением</t>
  </si>
  <si>
    <t>из них: фельдшера</t>
  </si>
  <si>
    <t>Итого с учетом коэффициента возрастной нагрузки</t>
  </si>
  <si>
    <t>Средний медицинский персонал станций (отделений) скорой медицинской помощи**</t>
  </si>
  <si>
    <t>Примечание:</t>
  </si>
  <si>
    <t>гигиенисты стоматологические</t>
  </si>
  <si>
    <t>лаборанты</t>
  </si>
  <si>
    <t>Таблица 2.2</t>
  </si>
  <si>
    <t>Средний медперсонал, работающий с врачами, ведущими пациентов в стационаре</t>
  </si>
  <si>
    <t>Дефицит  кадров среднего медицинского персонала  в медицинских организациях подчинения субъекта *</t>
  </si>
  <si>
    <t>Планирование закрытия дефицита (с учетом программных мероприятий, планирования сети)</t>
  </si>
  <si>
    <t>Примечание</t>
  </si>
  <si>
    <t>Средний медицинский персонал станций (отделений) скорой медицинской помощи</t>
  </si>
  <si>
    <t>средний медперсонал лечебно-диагностической группы</t>
  </si>
  <si>
    <t>2018г.</t>
  </si>
  <si>
    <t>ВАЖНО:</t>
  </si>
  <si>
    <t>1. поставить средний персонал - прочий</t>
  </si>
  <si>
    <t>2. группа управления</t>
  </si>
  <si>
    <t>3. Итог сверить с фактическим значением</t>
  </si>
  <si>
    <r>
      <t xml:space="preserve">Расчет по методике: физических лиц среднего медперсонала </t>
    </r>
    <r>
      <rPr>
        <b/>
        <sz val="11"/>
        <color indexed="10"/>
        <rFont val="Times New Roman"/>
        <family val="1"/>
      </rPr>
      <t>(потребность</t>
    </r>
    <r>
      <rPr>
        <b/>
        <sz val="11"/>
        <rFont val="Times New Roman"/>
        <family val="1"/>
      </rPr>
      <t>)</t>
    </r>
  </si>
  <si>
    <t>Расчет среднего персонала делится на 2 части:</t>
  </si>
  <si>
    <t xml:space="preserve">1. СМП, работающий с врачами участковыми и врачами-специалистами - рассчитывается с учетом соотношения врачей и средних. Из общего количества на особом контроле - СМП, работающий с врачами участковыми (терапевтами, педиатрами, ОВП)                                                                                                         2. СМП на самостоятельном приеме - указать нагрузку на 1 должность (предоставить нормативные документы)           </t>
  </si>
  <si>
    <t xml:space="preserve">Рекомендовано (среднее число посещений в год на 1,0 занятую должность среднего медицинского работника) </t>
  </si>
  <si>
    <t>Средний медперсонал, работающий с врачами,  ведущими пациентов в стационаре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</si>
</sst>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00"/>
    <numFmt numFmtId="178" formatCode="0.0"/>
    <numFmt numFmtId="179" formatCode="0.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_)"/>
    <numFmt numFmtId="197" formatCode="_-* #,##0.000_р_._-;\-* #,##0.000_р_._-;_-* &quot;-&quot;??_р_._-;_-@_-"/>
    <numFmt numFmtId="198" formatCode="_-* #,##0_р_._-;\-* #,##0_р_._-;_-* &quot;-&quot;??_р_._-;_-@_-"/>
    <numFmt numFmtId="199" formatCode="0.0_)"/>
    <numFmt numFmtId="200" formatCode="#,##0&quot; &quot;;[Red]\-#,##0&quot; &quot;"/>
    <numFmt numFmtId="201" formatCode="#,##0.00&quot; &quot;;[Red]\-#,##0.00&quot; &quot;"/>
    <numFmt numFmtId="202" formatCode="General_)"/>
    <numFmt numFmtId="203" formatCode="0_)"/>
    <numFmt numFmtId="204" formatCode="0.000_)"/>
    <numFmt numFmtId="205" formatCode="0.00E+00_)"/>
    <numFmt numFmtId="206" formatCode="0.0000_)"/>
    <numFmt numFmtId="207" formatCode="_-* #,##0.00_р_._-;\-* #,##0.00_р_._-;_-* \-??_р_._-;_-@_-"/>
    <numFmt numFmtId="208" formatCode="#,##0.0_ ;\-#,##0.0\ "/>
    <numFmt numFmtId="209" formatCode="#.00"/>
    <numFmt numFmtId="210" formatCode="#"/>
    <numFmt numFmtId="211" formatCode="#,##0.0"/>
  </numFmts>
  <fonts count="11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9"/>
      <color indexed="8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6"/>
      <color indexed="10"/>
      <name val="Times New Roman"/>
      <family val="1"/>
    </font>
    <font>
      <b/>
      <sz val="10"/>
      <color indexed="10"/>
      <name val="Arial"/>
      <family val="2"/>
    </font>
    <font>
      <b/>
      <u val="single"/>
      <sz val="10"/>
      <name val="Times New Roman"/>
      <family val="1"/>
    </font>
    <font>
      <sz val="10"/>
      <name val="Courier"/>
      <family val="1"/>
    </font>
    <font>
      <b/>
      <sz val="10"/>
      <name val="Arial Cyr"/>
      <family val="0"/>
    </font>
    <font>
      <sz val="11"/>
      <color indexed="8"/>
      <name val="Times New Roman"/>
      <family val="1"/>
    </font>
    <font>
      <sz val="10"/>
      <color indexed="10"/>
      <name val="Arial Cyr"/>
      <family val="0"/>
    </font>
    <font>
      <sz val="10"/>
      <color indexed="44"/>
      <name val="Times New Roman"/>
      <family val="1"/>
    </font>
    <font>
      <i/>
      <sz val="10"/>
      <name val="Times New Roman"/>
      <family val="1"/>
    </font>
    <font>
      <sz val="10"/>
      <name val="Helv"/>
      <family val="0"/>
    </font>
    <font>
      <b/>
      <sz val="11"/>
      <color indexed="10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10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color indexed="60"/>
      <name val="Times New Roman"/>
      <family val="1"/>
    </font>
    <font>
      <sz val="10"/>
      <color indexed="30"/>
      <name val="Times New Roman"/>
      <family val="1"/>
    </font>
    <font>
      <b/>
      <sz val="12"/>
      <color indexed="10"/>
      <name val="Times New Roman"/>
      <family val="1"/>
    </font>
    <font>
      <sz val="12"/>
      <color indexed="30"/>
      <name val="Arial Cyr"/>
      <family val="0"/>
    </font>
    <font>
      <b/>
      <sz val="12"/>
      <color indexed="30"/>
      <name val="Arial"/>
      <family val="2"/>
    </font>
    <font>
      <b/>
      <sz val="11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10"/>
      <color indexed="60"/>
      <name val="Times New Roman"/>
      <family val="1"/>
    </font>
    <font>
      <b/>
      <sz val="11"/>
      <color indexed="36"/>
      <name val="Times New Roman"/>
      <family val="1"/>
    </font>
    <font>
      <b/>
      <sz val="12"/>
      <color indexed="60"/>
      <name val="Times New Roman"/>
      <family val="1"/>
    </font>
    <font>
      <b/>
      <sz val="14"/>
      <color indexed="10"/>
      <name val="Times New Roman"/>
      <family val="1"/>
    </font>
    <font>
      <b/>
      <sz val="9"/>
      <color indexed="3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30"/>
      <name val="Times New Roman"/>
      <family val="1"/>
    </font>
    <font>
      <b/>
      <sz val="12"/>
      <color indexed="60"/>
      <name val="Arial Cyr"/>
      <family val="0"/>
    </font>
    <font>
      <b/>
      <sz val="10"/>
      <color indexed="60"/>
      <name val="Arial Cyr"/>
      <family val="0"/>
    </font>
    <font>
      <sz val="12"/>
      <color indexed="10"/>
      <name val="Times New Roman"/>
      <family val="1"/>
    </font>
    <font>
      <b/>
      <sz val="12"/>
      <color indexed="10"/>
      <name val="Calibri"/>
      <family val="0"/>
    </font>
    <font>
      <b/>
      <sz val="12"/>
      <color indexed="49"/>
      <name val="Calibri"/>
      <family val="0"/>
    </font>
    <font>
      <sz val="14"/>
      <color indexed="60"/>
      <name val="Calibri"/>
      <family val="0"/>
    </font>
    <font>
      <b/>
      <sz val="12"/>
      <color indexed="8"/>
      <name val="Calibri"/>
      <family val="0"/>
    </font>
    <font>
      <u val="single"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rgb="FFC00000"/>
      <name val="Times New Roman"/>
      <family val="1"/>
    </font>
    <font>
      <sz val="10"/>
      <color rgb="FF0070C0"/>
      <name val="Times New Roman"/>
      <family val="1"/>
    </font>
    <font>
      <b/>
      <sz val="12"/>
      <color rgb="FFFF0000"/>
      <name val="Times New Roman"/>
      <family val="1"/>
    </font>
    <font>
      <sz val="12"/>
      <color rgb="FF0070C0"/>
      <name val="Arial Cyr"/>
      <family val="0"/>
    </font>
    <font>
      <b/>
      <sz val="12"/>
      <color rgb="FF0070C0"/>
      <name val="Arial"/>
      <family val="2"/>
    </font>
    <font>
      <b/>
      <sz val="11"/>
      <color rgb="FFC00000"/>
      <name val="Times New Roman"/>
      <family val="1"/>
    </font>
    <font>
      <b/>
      <sz val="14"/>
      <color rgb="FFC00000"/>
      <name val="Times New Roman"/>
      <family val="1"/>
    </font>
    <font>
      <b/>
      <sz val="10"/>
      <color rgb="FFC00000"/>
      <name val="Times New Roman"/>
      <family val="1"/>
    </font>
    <font>
      <b/>
      <sz val="11"/>
      <color rgb="FF7030A0"/>
      <name val="Times New Roman"/>
      <family val="1"/>
    </font>
    <font>
      <b/>
      <sz val="12"/>
      <color rgb="FFC00000"/>
      <name val="Times New Roman"/>
      <family val="1"/>
    </font>
    <font>
      <sz val="10"/>
      <color rgb="FFFF0000"/>
      <name val="Times New Roman"/>
      <family val="1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0070C0"/>
      <name val="Times New Roman"/>
      <family val="1"/>
    </font>
    <font>
      <b/>
      <sz val="9"/>
      <color rgb="FF0070C0"/>
      <name val="Times New Roman"/>
      <family val="1"/>
    </font>
    <font>
      <b/>
      <sz val="10"/>
      <color theme="4"/>
      <name val="Times New Roman"/>
      <family val="1"/>
    </font>
    <font>
      <b/>
      <sz val="12"/>
      <color rgb="FFC00000"/>
      <name val="Arial Cyr"/>
      <family val="0"/>
    </font>
    <font>
      <b/>
      <sz val="10"/>
      <color rgb="FFC00000"/>
      <name val="Arial Cyr"/>
      <family val="0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78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7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78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78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78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78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78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78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78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78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78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7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7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7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7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7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7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7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7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7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79" fillId="3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79" fillId="33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7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80" fillId="36" borderId="1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81" fillId="37" borderId="3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82" fillId="37" borderId="1" applyNumberFormat="0" applyAlignment="0" applyProtection="0"/>
    <xf numFmtId="0" fontId="22" fillId="38" borderId="2" applyNumberFormat="0" applyAlignment="0" applyProtection="0"/>
    <xf numFmtId="0" fontId="22" fillId="38" borderId="2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3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84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85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8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6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87" fillId="39" borderId="13" applyNumberFormat="0" applyAlignment="0" applyProtection="0"/>
    <xf numFmtId="0" fontId="27" fillId="40" borderId="14" applyNumberFormat="0" applyAlignment="0" applyProtection="0"/>
    <xf numFmtId="0" fontId="27" fillId="40" borderId="14" applyNumberFormat="0" applyAlignment="0" applyProtection="0"/>
    <xf numFmtId="0" fontId="8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202" fontId="39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90" fillId="4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9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44" borderId="15" applyNumberFormat="0" applyFont="0" applyAlignment="0" applyProtection="0"/>
    <xf numFmtId="0" fontId="16" fillId="45" borderId="16" applyNumberFormat="0" applyFont="0" applyAlignment="0" applyProtection="0"/>
    <xf numFmtId="0" fontId="16" fillId="45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2" fillId="0" borderId="17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9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94" fillId="46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</cellStyleXfs>
  <cellXfs count="599">
    <xf numFmtId="0" fontId="0" fillId="0" borderId="0" xfId="0" applyAlignment="1">
      <alignment/>
    </xf>
    <xf numFmtId="0" fontId="1" fillId="0" borderId="19" xfId="0" applyFont="1" applyBorder="1" applyAlignment="1">
      <alignment horizontal="center" wrapText="1"/>
    </xf>
    <xf numFmtId="0" fontId="1" fillId="0" borderId="19" xfId="0" applyFont="1" applyBorder="1" applyAlignment="1">
      <alignment/>
    </xf>
    <xf numFmtId="1" fontId="0" fillId="0" borderId="0" xfId="0" applyNumberFormat="1" applyAlignment="1">
      <alignment/>
    </xf>
    <xf numFmtId="0" fontId="1" fillId="0" borderId="19" xfId="0" applyFont="1" applyFill="1" applyBorder="1" applyAlignment="1">
      <alignment horizontal="center" wrapText="1"/>
    </xf>
    <xf numFmtId="0" fontId="4" fillId="0" borderId="20" xfId="0" applyFont="1" applyBorder="1" applyAlignment="1">
      <alignment/>
    </xf>
    <xf numFmtId="0" fontId="0" fillId="0" borderId="20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20" xfId="0" applyFont="1" applyFill="1" applyBorder="1" applyAlignment="1">
      <alignment/>
    </xf>
    <xf numFmtId="0" fontId="1" fillId="0" borderId="20" xfId="0" applyFont="1" applyBorder="1" applyAlignment="1">
      <alignment/>
    </xf>
    <xf numFmtId="0" fontId="4" fillId="0" borderId="0" xfId="0" applyFont="1" applyBorder="1" applyAlignment="1">
      <alignment/>
    </xf>
    <xf numFmtId="2" fontId="1" fillId="0" borderId="19" xfId="0" applyNumberFormat="1" applyFont="1" applyFill="1" applyBorder="1" applyAlignment="1">
      <alignment horizontal="center" wrapText="1"/>
    </xf>
    <xf numFmtId="0" fontId="4" fillId="0" borderId="20" xfId="0" applyFont="1" applyFill="1" applyBorder="1" applyAlignment="1">
      <alignment/>
    </xf>
    <xf numFmtId="0" fontId="1" fillId="0" borderId="19" xfId="0" applyNumberFormat="1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178" fontId="2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vertical="center" wrapText="1" shrinkToFit="1"/>
    </xf>
    <xf numFmtId="0" fontId="4" fillId="0" borderId="0" xfId="0" applyFont="1" applyAlignment="1">
      <alignment horizontal="right"/>
    </xf>
    <xf numFmtId="2" fontId="2" fillId="0" borderId="19" xfId="0" applyNumberFormat="1" applyFont="1" applyBorder="1" applyAlignment="1">
      <alignment horizontal="center" wrapText="1"/>
    </xf>
    <xf numFmtId="0" fontId="11" fillId="0" borderId="0" xfId="129">
      <alignment/>
      <protection/>
    </xf>
    <xf numFmtId="0" fontId="1" fillId="0" borderId="0" xfId="129" applyFont="1">
      <alignment/>
      <protection/>
    </xf>
    <xf numFmtId="2" fontId="1" fillId="0" borderId="19" xfId="0" applyNumberFormat="1" applyFont="1" applyBorder="1" applyAlignment="1">
      <alignment horizontal="center"/>
    </xf>
    <xf numFmtId="0" fontId="1" fillId="0" borderId="19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129" applyFont="1" applyBorder="1">
      <alignment/>
      <protection/>
    </xf>
    <xf numFmtId="178" fontId="2" fillId="0" borderId="19" xfId="0" applyNumberFormat="1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left" wrapText="1"/>
    </xf>
    <xf numFmtId="0" fontId="6" fillId="0" borderId="19" xfId="129" applyFont="1" applyBorder="1" applyAlignment="1" applyProtection="1">
      <alignment horizontal="center" vertical="center" wrapText="1"/>
      <protection/>
    </xf>
    <xf numFmtId="0" fontId="14" fillId="0" borderId="19" xfId="129" applyFont="1" applyBorder="1" applyAlignment="1" applyProtection="1">
      <alignment horizontal="center" vertical="center" wrapText="1"/>
      <protection/>
    </xf>
    <xf numFmtId="0" fontId="1" fillId="0" borderId="19" xfId="129" applyFont="1" applyBorder="1" applyAlignment="1" applyProtection="1">
      <alignment vertical="center" wrapText="1"/>
      <protection/>
    </xf>
    <xf numFmtId="0" fontId="5" fillId="0" borderId="19" xfId="129" applyFont="1" applyFill="1" applyBorder="1" applyAlignment="1" applyProtection="1">
      <alignment wrapText="1"/>
      <protection/>
    </xf>
    <xf numFmtId="0" fontId="5" fillId="0" borderId="19" xfId="129" applyFont="1" applyBorder="1" applyAlignment="1" applyProtection="1">
      <alignment wrapText="1"/>
      <protection/>
    </xf>
    <xf numFmtId="0" fontId="1" fillId="0" borderId="19" xfId="0" applyFont="1" applyBorder="1" applyAlignment="1" applyProtection="1">
      <alignment horizontal="left" wrapText="1"/>
      <protection/>
    </xf>
    <xf numFmtId="0" fontId="1" fillId="0" borderId="19" xfId="0" applyFont="1" applyBorder="1" applyAlignment="1" applyProtection="1">
      <alignment wrapText="1"/>
      <protection/>
    </xf>
    <xf numFmtId="0" fontId="36" fillId="0" borderId="21" xfId="0" applyFont="1" applyFill="1" applyBorder="1" applyAlignment="1">
      <alignment horizontal="center" vertical="center" wrapText="1"/>
    </xf>
    <xf numFmtId="0" fontId="1" fillId="0" borderId="19" xfId="129" applyFont="1" applyBorder="1" applyAlignment="1" applyProtection="1">
      <alignment horizontal="center" wrapText="1"/>
      <protection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/>
    </xf>
    <xf numFmtId="0" fontId="1" fillId="0" borderId="19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 horizontal="center"/>
      <protection/>
    </xf>
    <xf numFmtId="0" fontId="17" fillId="0" borderId="19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 wrapText="1"/>
      <protection/>
    </xf>
    <xf numFmtId="1" fontId="4" fillId="4" borderId="19" xfId="0" applyNumberFormat="1" applyFont="1" applyFill="1" applyBorder="1" applyAlignment="1" applyProtection="1">
      <alignment horizontal="center"/>
      <protection locked="0"/>
    </xf>
    <xf numFmtId="0" fontId="2" fillId="4" borderId="19" xfId="0" applyFont="1" applyFill="1" applyBorder="1" applyAlignment="1" applyProtection="1">
      <alignment horizontal="center"/>
      <protection locked="0"/>
    </xf>
    <xf numFmtId="0" fontId="12" fillId="0" borderId="0" xfId="129" applyFont="1" applyBorder="1" applyAlignment="1" applyProtection="1">
      <alignment wrapText="1"/>
      <protection/>
    </xf>
    <xf numFmtId="0" fontId="12" fillId="0" borderId="0" xfId="129" applyFont="1" applyBorder="1" applyAlignment="1" applyProtection="1">
      <alignment horizontal="center" wrapText="1"/>
      <protection/>
    </xf>
    <xf numFmtId="0" fontId="12" fillId="0" borderId="0" xfId="129" applyFont="1" applyFill="1" applyBorder="1" applyAlignment="1" applyProtection="1">
      <alignment horizontal="center" wrapText="1"/>
      <protection/>
    </xf>
    <xf numFmtId="0" fontId="11" fillId="0" borderId="0" xfId="129" applyBorder="1" applyProtection="1">
      <alignment/>
      <protection locked="0"/>
    </xf>
    <xf numFmtId="0" fontId="11" fillId="0" borderId="0" xfId="129" applyProtection="1">
      <alignment/>
      <protection locked="0"/>
    </xf>
    <xf numFmtId="0" fontId="12" fillId="0" borderId="0" xfId="129" applyFont="1" applyBorder="1" applyAlignment="1" applyProtection="1">
      <alignment wrapText="1"/>
      <protection locked="0"/>
    </xf>
    <xf numFmtId="0" fontId="4" fillId="0" borderId="0" xfId="129" applyFont="1" applyBorder="1" applyProtection="1">
      <alignment/>
      <protection locked="0"/>
    </xf>
    <xf numFmtId="0" fontId="2" fillId="0" borderId="0" xfId="129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7" fillId="0" borderId="0" xfId="129" applyFont="1" applyProtection="1">
      <alignment/>
      <protection locked="0"/>
    </xf>
    <xf numFmtId="0" fontId="11" fillId="0" borderId="0" xfId="129" applyBorder="1" applyAlignment="1" applyProtection="1">
      <alignment/>
      <protection locked="0"/>
    </xf>
    <xf numFmtId="0" fontId="13" fillId="0" borderId="0" xfId="129" applyFont="1" applyBorder="1" applyProtection="1">
      <alignment/>
      <protection locked="0"/>
    </xf>
    <xf numFmtId="0" fontId="1" fillId="0" borderId="0" xfId="129" applyFont="1" applyProtection="1">
      <alignment/>
      <protection locked="0"/>
    </xf>
    <xf numFmtId="0" fontId="2" fillId="4" borderId="19" xfId="129" applyFont="1" applyFill="1" applyBorder="1" applyAlignment="1" applyProtection="1">
      <alignment horizontal="center"/>
      <protection locked="0"/>
    </xf>
    <xf numFmtId="0" fontId="2" fillId="0" borderId="0" xfId="129" applyFont="1" applyFill="1" applyBorder="1" applyAlignment="1" applyProtection="1">
      <alignment horizontal="center"/>
      <protection locked="0"/>
    </xf>
    <xf numFmtId="0" fontId="1" fillId="0" borderId="0" xfId="129" applyFont="1" applyFill="1" applyBorder="1" applyAlignment="1" applyProtection="1">
      <alignment horizontal="center"/>
      <protection locked="0"/>
    </xf>
    <xf numFmtId="178" fontId="2" fillId="0" borderId="0" xfId="129" applyNumberFormat="1" applyFont="1" applyFill="1" applyBorder="1" applyAlignment="1" applyProtection="1">
      <alignment horizontal="center"/>
      <protection locked="0"/>
    </xf>
    <xf numFmtId="0" fontId="2" fillId="0" borderId="0" xfId="129" applyFont="1" applyBorder="1" applyAlignment="1" applyProtection="1">
      <alignment vertical="center" wrapText="1"/>
      <protection locked="0"/>
    </xf>
    <xf numFmtId="0" fontId="1" fillId="0" borderId="19" xfId="129" applyFont="1" applyBorder="1" applyAlignment="1" applyProtection="1">
      <alignment wrapText="1"/>
      <protection/>
    </xf>
    <xf numFmtId="177" fontId="2" fillId="0" borderId="19" xfId="132" applyNumberFormat="1" applyFont="1" applyFill="1" applyBorder="1" applyAlignment="1" applyProtection="1">
      <alignment horizontal="center"/>
      <protection/>
    </xf>
    <xf numFmtId="0" fontId="1" fillId="0" borderId="19" xfId="129" applyFont="1" applyFill="1" applyBorder="1" applyAlignment="1" applyProtection="1">
      <alignment horizontal="center"/>
      <protection/>
    </xf>
    <xf numFmtId="0" fontId="1" fillId="0" borderId="0" xfId="129" applyFont="1" applyBorder="1" applyAlignment="1" applyProtection="1">
      <alignment/>
      <protection locked="0"/>
    </xf>
    <xf numFmtId="2" fontId="1" fillId="0" borderId="19" xfId="129" applyNumberFormat="1" applyFont="1" applyFill="1" applyBorder="1" applyAlignment="1" applyProtection="1">
      <alignment horizontal="center"/>
      <protection/>
    </xf>
    <xf numFmtId="0" fontId="2" fillId="0" borderId="19" xfId="129" applyFont="1" applyFill="1" applyBorder="1" applyAlignment="1" applyProtection="1">
      <alignment horizontal="center"/>
      <protection/>
    </xf>
    <xf numFmtId="0" fontId="12" fillId="0" borderId="0" xfId="129" applyFont="1" applyBorder="1" applyAlignment="1" applyProtection="1">
      <alignment horizontal="center"/>
      <protection/>
    </xf>
    <xf numFmtId="0" fontId="12" fillId="0" borderId="20" xfId="129" applyFont="1" applyBorder="1" applyAlignment="1" applyProtection="1">
      <alignment/>
      <protection/>
    </xf>
    <xf numFmtId="0" fontId="11" fillId="0" borderId="20" xfId="129" applyBorder="1" applyProtection="1">
      <alignment/>
      <protection/>
    </xf>
    <xf numFmtId="0" fontId="11" fillId="0" borderId="0" xfId="129" applyBorder="1" applyProtection="1">
      <alignment/>
      <protection/>
    </xf>
    <xf numFmtId="0" fontId="11" fillId="0" borderId="0" xfId="129" applyProtection="1">
      <alignment/>
      <protection/>
    </xf>
    <xf numFmtId="0" fontId="12" fillId="0" borderId="0" xfId="129" applyFont="1" applyBorder="1" applyAlignment="1" applyProtection="1">
      <alignment/>
      <protection/>
    </xf>
    <xf numFmtId="0" fontId="17" fillId="0" borderId="19" xfId="129" applyFont="1" applyFill="1" applyBorder="1" applyAlignment="1" applyProtection="1">
      <alignment horizontal="center"/>
      <protection/>
    </xf>
    <xf numFmtId="2" fontId="4" fillId="0" borderId="19" xfId="129" applyNumberFormat="1" applyFont="1" applyFill="1" applyBorder="1" applyAlignment="1" applyProtection="1">
      <alignment horizontal="center"/>
      <protection/>
    </xf>
    <xf numFmtId="0" fontId="1" fillId="0" borderId="19" xfId="129" applyFont="1" applyFill="1" applyBorder="1" applyAlignment="1" applyProtection="1">
      <alignment horizontal="left" wrapText="1"/>
      <protection/>
    </xf>
    <xf numFmtId="0" fontId="1" fillId="0" borderId="19" xfId="129" applyFont="1" applyBorder="1" applyAlignment="1" applyProtection="1">
      <alignment horizontal="center" vertical="center" wrapText="1"/>
      <protection/>
    </xf>
    <xf numFmtId="0" fontId="1" fillId="0" borderId="19" xfId="129" applyFont="1" applyFill="1" applyBorder="1" applyAlignment="1" applyProtection="1">
      <alignment horizontal="center" wrapText="1"/>
      <protection/>
    </xf>
    <xf numFmtId="1" fontId="1" fillId="0" borderId="19" xfId="129" applyNumberFormat="1" applyFont="1" applyFill="1" applyBorder="1" applyAlignment="1" applyProtection="1">
      <alignment horizontal="center" wrapText="1"/>
      <protection/>
    </xf>
    <xf numFmtId="1" fontId="1" fillId="0" borderId="19" xfId="129" applyNumberFormat="1" applyFont="1" applyBorder="1" applyAlignment="1" applyProtection="1">
      <alignment horizontal="center" wrapText="1"/>
      <protection/>
    </xf>
    <xf numFmtId="1" fontId="4" fillId="0" borderId="22" xfId="129" applyNumberFormat="1" applyFont="1" applyBorder="1" applyAlignment="1" applyProtection="1">
      <alignment horizontal="center" wrapText="1"/>
      <protection/>
    </xf>
    <xf numFmtId="0" fontId="15" fillId="0" borderId="0" xfId="129" applyFont="1" applyBorder="1" applyAlignment="1" applyProtection="1">
      <alignment wrapText="1"/>
      <protection/>
    </xf>
    <xf numFmtId="0" fontId="11" fillId="0" borderId="0" xfId="129" applyFont="1" applyAlignment="1" applyProtection="1">
      <alignment wrapText="1"/>
      <protection/>
    </xf>
    <xf numFmtId="0" fontId="11" fillId="0" borderId="0" xfId="129" applyAlignment="1" applyProtection="1">
      <alignment wrapText="1"/>
      <protection/>
    </xf>
    <xf numFmtId="1" fontId="4" fillId="0" borderId="0" xfId="129" applyNumberFormat="1" applyFont="1" applyBorder="1" applyAlignment="1" applyProtection="1">
      <alignment horizontal="center" wrapText="1"/>
      <protection/>
    </xf>
    <xf numFmtId="178" fontId="4" fillId="0" borderId="0" xfId="129" applyNumberFormat="1" applyFont="1" applyBorder="1" applyAlignment="1" applyProtection="1">
      <alignment horizontal="center" wrapText="1"/>
      <protection/>
    </xf>
    <xf numFmtId="178" fontId="1" fillId="0" borderId="19" xfId="129" applyNumberFormat="1" applyFont="1" applyBorder="1" applyAlignment="1" applyProtection="1">
      <alignment horizontal="center" wrapText="1"/>
      <protection/>
    </xf>
    <xf numFmtId="0" fontId="5" fillId="0" borderId="19" xfId="129" applyFont="1" applyBorder="1" applyAlignment="1" applyProtection="1">
      <alignment horizontal="center" wrapText="1"/>
      <protection/>
    </xf>
    <xf numFmtId="2" fontId="1" fillId="0" borderId="19" xfId="129" applyNumberFormat="1" applyFont="1" applyBorder="1" applyAlignment="1" applyProtection="1">
      <alignment horizontal="center" wrapText="1"/>
      <protection/>
    </xf>
    <xf numFmtId="178" fontId="5" fillId="0" borderId="19" xfId="129" applyNumberFormat="1" applyFont="1" applyBorder="1" applyAlignment="1" applyProtection="1">
      <alignment horizontal="center" wrapText="1"/>
      <protection/>
    </xf>
    <xf numFmtId="0" fontId="1" fillId="0" borderId="0" xfId="129" applyFont="1" applyAlignment="1" applyProtection="1">
      <alignment wrapText="1"/>
      <protection/>
    </xf>
    <xf numFmtId="0" fontId="18" fillId="0" borderId="0" xfId="129" applyFont="1" applyAlignment="1" applyProtection="1">
      <alignment wrapText="1"/>
      <protection/>
    </xf>
    <xf numFmtId="0" fontId="1" fillId="0" borderId="0" xfId="129" applyFont="1" applyProtection="1">
      <alignment/>
      <protection/>
    </xf>
    <xf numFmtId="0" fontId="4" fillId="0" borderId="0" xfId="129" applyFont="1" applyBorder="1" applyAlignment="1" applyProtection="1">
      <alignment horizontal="center" wrapText="1"/>
      <protection/>
    </xf>
    <xf numFmtId="0" fontId="4" fillId="0" borderId="0" xfId="129" applyFont="1" applyFill="1" applyBorder="1" applyAlignment="1" applyProtection="1">
      <alignment horizontal="center"/>
      <protection/>
    </xf>
    <xf numFmtId="0" fontId="17" fillId="0" borderId="0" xfId="129" applyFont="1" applyFill="1" applyBorder="1" applyAlignment="1" applyProtection="1">
      <alignment horizontal="center"/>
      <protection/>
    </xf>
    <xf numFmtId="2" fontId="4" fillId="0" borderId="0" xfId="129" applyNumberFormat="1" applyFont="1" applyFill="1" applyBorder="1" applyAlignment="1" applyProtection="1">
      <alignment horizontal="center"/>
      <protection/>
    </xf>
    <xf numFmtId="0" fontId="2" fillId="0" borderId="19" xfId="129" applyFont="1" applyBorder="1" applyAlignment="1" applyProtection="1">
      <alignment horizontal="center" wrapText="1"/>
      <protection/>
    </xf>
    <xf numFmtId="2" fontId="2" fillId="4" borderId="19" xfId="129" applyNumberFormat="1" applyFont="1" applyFill="1" applyBorder="1" applyAlignment="1" applyProtection="1">
      <alignment horizontal="center" wrapText="1"/>
      <protection locked="0"/>
    </xf>
    <xf numFmtId="178" fontId="2" fillId="4" borderId="19" xfId="129" applyNumberFormat="1" applyFont="1" applyFill="1" applyBorder="1" applyAlignment="1" applyProtection="1">
      <alignment horizontal="center" wrapText="1"/>
      <protection locked="0"/>
    </xf>
    <xf numFmtId="0" fontId="2" fillId="4" borderId="19" xfId="129" applyFont="1" applyFill="1" applyBorder="1" applyAlignment="1" applyProtection="1">
      <alignment horizontal="center" wrapText="1"/>
      <protection locked="0"/>
    </xf>
    <xf numFmtId="1" fontId="15" fillId="0" borderId="0" xfId="129" applyNumberFormat="1" applyFont="1" applyBorder="1" applyAlignment="1" applyProtection="1">
      <alignment wrapText="1"/>
      <protection/>
    </xf>
    <xf numFmtId="0" fontId="4" fillId="0" borderId="0" xfId="129" applyFont="1" applyBorder="1" applyAlignment="1" applyProtection="1">
      <alignment vertical="center" wrapText="1"/>
      <protection/>
    </xf>
    <xf numFmtId="0" fontId="12" fillId="0" borderId="0" xfId="129" applyFont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20" xfId="0" applyFont="1" applyFill="1" applyBorder="1" applyAlignment="1" applyProtection="1">
      <alignment/>
      <protection/>
    </xf>
    <xf numFmtId="0" fontId="1" fillId="0" borderId="20" xfId="0" applyFont="1" applyFill="1" applyBorder="1" applyAlignment="1" applyProtection="1">
      <alignment/>
      <protection/>
    </xf>
    <xf numFmtId="0" fontId="4" fillId="0" borderId="0" xfId="129" applyFont="1" applyBorder="1" applyProtection="1">
      <alignment/>
      <protection/>
    </xf>
    <xf numFmtId="0" fontId="4" fillId="0" borderId="0" xfId="0" applyFont="1" applyBorder="1" applyAlignment="1" applyProtection="1">
      <alignment horizont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wrapText="1"/>
      <protection/>
    </xf>
    <xf numFmtId="1" fontId="5" fillId="0" borderId="19" xfId="0" applyNumberFormat="1" applyFont="1" applyFill="1" applyBorder="1" applyAlignment="1" applyProtection="1">
      <alignment horizontal="center" wrapText="1"/>
      <protection/>
    </xf>
    <xf numFmtId="1" fontId="5" fillId="0" borderId="19" xfId="0" applyNumberFormat="1" applyFont="1" applyFill="1" applyBorder="1" applyAlignment="1" applyProtection="1">
      <alignment horizontal="right" wrapText="1"/>
      <protection/>
    </xf>
    <xf numFmtId="0" fontId="4" fillId="0" borderId="0" xfId="129" applyFont="1" applyBorder="1" applyAlignment="1" applyProtection="1">
      <alignment wrapText="1"/>
      <protection/>
    </xf>
    <xf numFmtId="0" fontId="2" fillId="0" borderId="19" xfId="0" applyFont="1" applyBorder="1" applyAlignment="1" applyProtection="1">
      <alignment wrapText="1"/>
      <protection/>
    </xf>
    <xf numFmtId="0" fontId="1" fillId="47" borderId="19" xfId="0" applyFont="1" applyFill="1" applyBorder="1" applyAlignment="1" applyProtection="1">
      <alignment/>
      <protection/>
    </xf>
    <xf numFmtId="1" fontId="7" fillId="4" borderId="19" xfId="0" applyNumberFormat="1" applyFont="1" applyFill="1" applyBorder="1" applyAlignment="1" applyProtection="1">
      <alignment horizont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/>
    </xf>
    <xf numFmtId="1" fontId="7" fillId="0" borderId="19" xfId="0" applyNumberFormat="1" applyFont="1" applyFill="1" applyBorder="1" applyAlignment="1" applyProtection="1">
      <alignment horizontal="center" wrapText="1"/>
      <protection/>
    </xf>
    <xf numFmtId="0" fontId="2" fillId="0" borderId="19" xfId="0" applyFont="1" applyBorder="1" applyAlignment="1" applyProtection="1">
      <alignment horizontal="center" wrapText="1"/>
      <protection/>
    </xf>
    <xf numFmtId="0" fontId="2" fillId="47" borderId="19" xfId="0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/>
      <protection/>
    </xf>
    <xf numFmtId="0" fontId="4" fillId="0" borderId="0" xfId="129" applyFont="1" applyBorder="1" applyAlignment="1" applyProtection="1">
      <alignment horizontal="right" wrapText="1"/>
      <protection/>
    </xf>
    <xf numFmtId="1" fontId="1" fillId="0" borderId="19" xfId="0" applyNumberFormat="1" applyFont="1" applyFill="1" applyBorder="1" applyAlignment="1" applyProtection="1">
      <alignment horizontal="center"/>
      <protection/>
    </xf>
    <xf numFmtId="1" fontId="2" fillId="47" borderId="19" xfId="0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left"/>
      <protection/>
    </xf>
    <xf numFmtId="0" fontId="1" fillId="0" borderId="19" xfId="0" applyFont="1" applyFill="1" applyBorder="1" applyAlignment="1" applyProtection="1">
      <alignment wrapText="1"/>
      <protection/>
    </xf>
    <xf numFmtId="1" fontId="2" fillId="0" borderId="19" xfId="0" applyNumberFormat="1" applyFont="1" applyFill="1" applyBorder="1" applyAlignment="1" applyProtection="1">
      <alignment horizontal="center"/>
      <protection/>
    </xf>
    <xf numFmtId="10" fontId="2" fillId="0" borderId="19" xfId="0" applyNumberFormat="1" applyFont="1" applyFill="1" applyBorder="1" applyAlignment="1" applyProtection="1">
      <alignment horizontal="center" wrapText="1"/>
      <protection/>
    </xf>
    <xf numFmtId="0" fontId="5" fillId="0" borderId="19" xfId="0" applyFont="1" applyBorder="1" applyAlignment="1" applyProtection="1">
      <alignment wrapText="1"/>
      <protection/>
    </xf>
    <xf numFmtId="0" fontId="5" fillId="0" borderId="19" xfId="0" applyFont="1" applyBorder="1" applyAlignment="1" applyProtection="1">
      <alignment/>
      <protection/>
    </xf>
    <xf numFmtId="0" fontId="7" fillId="0" borderId="19" xfId="0" applyFont="1" applyBorder="1" applyAlignment="1" applyProtection="1">
      <alignment horizontal="center" wrapText="1"/>
      <protection/>
    </xf>
    <xf numFmtId="0" fontId="2" fillId="0" borderId="19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left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47" borderId="19" xfId="0" applyFont="1" applyFill="1" applyBorder="1" applyAlignment="1" applyProtection="1">
      <alignment horizontal="center"/>
      <protection/>
    </xf>
    <xf numFmtId="0" fontId="5" fillId="47" borderId="19" xfId="0" applyFont="1" applyFill="1" applyBorder="1" applyAlignment="1" applyProtection="1">
      <alignment horizontal="center" vertical="center"/>
      <protection/>
    </xf>
    <xf numFmtId="0" fontId="5" fillId="0" borderId="19" xfId="133" applyFont="1" applyBorder="1" applyAlignment="1" applyProtection="1">
      <alignment horizontal="left" wrapText="1"/>
      <protection/>
    </xf>
    <xf numFmtId="1" fontId="2" fillId="4" borderId="19" xfId="0" applyNumberFormat="1" applyFont="1" applyFill="1" applyBorder="1" applyAlignment="1" applyProtection="1">
      <alignment horizontal="center"/>
      <protection locked="0"/>
    </xf>
    <xf numFmtId="0" fontId="14" fillId="4" borderId="19" xfId="0" applyFont="1" applyFill="1" applyBorder="1" applyAlignment="1" applyProtection="1">
      <alignment horizontal="right"/>
      <protection locked="0"/>
    </xf>
    <xf numFmtId="0" fontId="14" fillId="4" borderId="22" xfId="0" applyFont="1" applyFill="1" applyBorder="1" applyAlignment="1" applyProtection="1">
      <alignment horizontal="right"/>
      <protection locked="0"/>
    </xf>
    <xf numFmtId="0" fontId="1" fillId="0" borderId="22" xfId="0" applyFont="1" applyBorder="1" applyAlignment="1" applyProtection="1">
      <alignment horizontal="center" vertical="center" wrapText="1"/>
      <protection/>
    </xf>
    <xf numFmtId="1" fontId="7" fillId="0" borderId="19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Alignment="1">
      <alignment/>
    </xf>
    <xf numFmtId="0" fontId="4" fillId="0" borderId="20" xfId="0" applyFont="1" applyBorder="1" applyAlignment="1" applyProtection="1">
      <alignment/>
      <protection locked="0"/>
    </xf>
    <xf numFmtId="0" fontId="0" fillId="0" borderId="20" xfId="0" applyFill="1" applyBorder="1" applyAlignment="1">
      <alignment/>
    </xf>
    <xf numFmtId="176" fontId="1" fillId="0" borderId="19" xfId="0" applyNumberFormat="1" applyFont="1" applyFill="1" applyBorder="1" applyAlignment="1" applyProtection="1">
      <alignment horizontal="center" wrapText="1"/>
      <protection/>
    </xf>
    <xf numFmtId="176" fontId="0" fillId="0" borderId="19" xfId="0" applyNumberFormat="1" applyFont="1" applyFill="1" applyBorder="1" applyAlignment="1" applyProtection="1">
      <alignment/>
      <protection/>
    </xf>
    <xf numFmtId="176" fontId="40" fillId="0" borderId="19" xfId="0" applyNumberFormat="1" applyFont="1" applyFill="1" applyBorder="1" applyAlignment="1" applyProtection="1">
      <alignment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2" fillId="0" borderId="19" xfId="0" applyFont="1" applyFill="1" applyBorder="1" applyAlignment="1">
      <alignment wrapText="1"/>
    </xf>
    <xf numFmtId="176" fontId="1" fillId="0" borderId="19" xfId="0" applyNumberFormat="1" applyFont="1" applyFill="1" applyBorder="1" applyAlignment="1" applyProtection="1">
      <alignment/>
      <protection/>
    </xf>
    <xf numFmtId="0" fontId="17" fillId="47" borderId="19" xfId="0" applyFont="1" applyFill="1" applyBorder="1" applyAlignment="1" applyProtection="1">
      <alignment/>
      <protection/>
    </xf>
    <xf numFmtId="0" fontId="4" fillId="47" borderId="19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/>
      <protection/>
    </xf>
    <xf numFmtId="1" fontId="4" fillId="47" borderId="19" xfId="0" applyNumberFormat="1" applyFont="1" applyFill="1" applyBorder="1" applyAlignment="1" applyProtection="1">
      <alignment horizontal="center"/>
      <protection/>
    </xf>
    <xf numFmtId="1" fontId="10" fillId="0" borderId="19" xfId="0" applyNumberFormat="1" applyFont="1" applyFill="1" applyBorder="1" applyAlignment="1" applyProtection="1">
      <alignment horizontal="center" wrapText="1"/>
      <protection/>
    </xf>
    <xf numFmtId="1" fontId="41" fillId="0" borderId="19" xfId="0" applyNumberFormat="1" applyFont="1" applyFill="1" applyBorder="1" applyAlignment="1" applyProtection="1">
      <alignment horizontal="center" wrapText="1"/>
      <protection/>
    </xf>
    <xf numFmtId="176" fontId="2" fillId="0" borderId="19" xfId="0" applyNumberFormat="1" applyFont="1" applyFill="1" applyBorder="1" applyAlignment="1" applyProtection="1">
      <alignment horizontal="center" wrapText="1"/>
      <protection/>
    </xf>
    <xf numFmtId="0" fontId="14" fillId="4" borderId="19" xfId="0" applyFont="1" applyFill="1" applyBorder="1" applyAlignment="1" applyProtection="1">
      <alignment horizontal="center"/>
      <protection locked="0"/>
    </xf>
    <xf numFmtId="1" fontId="2" fillId="47" borderId="19" xfId="0" applyNumberFormat="1" applyFont="1" applyFill="1" applyBorder="1" applyAlignment="1" applyProtection="1">
      <alignment horizontal="center"/>
      <protection locked="0"/>
    </xf>
    <xf numFmtId="1" fontId="1" fillId="0" borderId="19" xfId="0" applyNumberFormat="1" applyFont="1" applyBorder="1" applyAlignment="1">
      <alignment horizontal="center"/>
    </xf>
    <xf numFmtId="178" fontId="0" fillId="0" borderId="0" xfId="0" applyNumberFormat="1" applyAlignment="1">
      <alignment/>
    </xf>
    <xf numFmtId="0" fontId="1" fillId="0" borderId="22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9" xfId="130" applyFont="1" applyBorder="1">
      <alignment/>
      <protection/>
    </xf>
    <xf numFmtId="2" fontId="5" fillId="0" borderId="19" xfId="0" applyNumberFormat="1" applyFont="1" applyFill="1" applyBorder="1" applyAlignment="1">
      <alignment horizontal="center" wrapText="1"/>
    </xf>
    <xf numFmtId="0" fontId="42" fillId="0" borderId="0" xfId="0" applyFont="1" applyAlignment="1">
      <alignment/>
    </xf>
    <xf numFmtId="0" fontId="4" fillId="0" borderId="19" xfId="130" applyFont="1" applyBorder="1">
      <alignment/>
      <protection/>
    </xf>
    <xf numFmtId="0" fontId="1" fillId="0" borderId="0" xfId="130" applyFont="1">
      <alignment/>
      <protection/>
    </xf>
    <xf numFmtId="2" fontId="2" fillId="47" borderId="19" xfId="0" applyNumberFormat="1" applyFont="1" applyFill="1" applyBorder="1" applyAlignment="1">
      <alignment horizontal="center"/>
    </xf>
    <xf numFmtId="0" fontId="44" fillId="0" borderId="19" xfId="130" applyFont="1" applyBorder="1">
      <alignment/>
      <protection/>
    </xf>
    <xf numFmtId="0" fontId="2" fillId="47" borderId="19" xfId="0" applyFont="1" applyFill="1" applyBorder="1" applyAlignment="1">
      <alignment horizontal="center"/>
    </xf>
    <xf numFmtId="0" fontId="1" fillId="0" borderId="19" xfId="130" applyFont="1" applyBorder="1" applyAlignment="1">
      <alignment wrapText="1"/>
      <protection/>
    </xf>
    <xf numFmtId="0" fontId="1" fillId="4" borderId="19" xfId="130" applyFont="1" applyFill="1" applyBorder="1" applyAlignment="1" applyProtection="1">
      <alignment wrapText="1"/>
      <protection locked="0"/>
    </xf>
    <xf numFmtId="0" fontId="1" fillId="0" borderId="24" xfId="0" applyFont="1" applyFill="1" applyBorder="1" applyAlignment="1">
      <alignment horizontal="center" wrapText="1"/>
    </xf>
    <xf numFmtId="1" fontId="4" fillId="0" borderId="19" xfId="0" applyNumberFormat="1" applyFont="1" applyFill="1" applyBorder="1" applyAlignment="1">
      <alignment horizontal="center"/>
    </xf>
    <xf numFmtId="2" fontId="10" fillId="0" borderId="19" xfId="0" applyNumberFormat="1" applyFont="1" applyFill="1" applyBorder="1" applyAlignment="1">
      <alignment horizontal="center" wrapText="1"/>
    </xf>
    <xf numFmtId="1" fontId="43" fillId="0" borderId="24" xfId="0" applyNumberFormat="1" applyFont="1" applyFill="1" applyBorder="1" applyAlignment="1">
      <alignment horizontal="center" wrapText="1"/>
    </xf>
    <xf numFmtId="1" fontId="7" fillId="0" borderId="24" xfId="0" applyNumberFormat="1" applyFont="1" applyFill="1" applyBorder="1" applyAlignment="1">
      <alignment horizontal="center" wrapText="1"/>
    </xf>
    <xf numFmtId="0" fontId="6" fillId="0" borderId="19" xfId="0" applyFont="1" applyBorder="1" applyAlignment="1">
      <alignment horizontal="center" vertical="center" wrapText="1"/>
    </xf>
    <xf numFmtId="0" fontId="6" fillId="47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10" fontId="1" fillId="0" borderId="19" xfId="0" applyNumberFormat="1" applyFont="1" applyBorder="1" applyAlignment="1" applyProtection="1">
      <alignment horizontal="center" wrapText="1"/>
      <protection/>
    </xf>
    <xf numFmtId="1" fontId="5" fillId="0" borderId="19" xfId="0" applyNumberFormat="1" applyFont="1" applyBorder="1" applyAlignment="1" applyProtection="1">
      <alignment horizontal="center"/>
      <protection/>
    </xf>
    <xf numFmtId="1" fontId="1" fillId="0" borderId="19" xfId="0" applyNumberFormat="1" applyFont="1" applyBorder="1" applyAlignment="1" applyProtection="1">
      <alignment horizontal="center"/>
      <protection/>
    </xf>
    <xf numFmtId="0" fontId="2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" fontId="7" fillId="0" borderId="19" xfId="0" applyNumberFormat="1" applyFont="1" applyBorder="1" applyAlignment="1" applyProtection="1">
      <alignment horizontal="center"/>
      <protection/>
    </xf>
    <xf numFmtId="10" fontId="7" fillId="0" borderId="19" xfId="0" applyNumberFormat="1" applyFont="1" applyBorder="1" applyAlignment="1" applyProtection="1">
      <alignment horizontal="center" wrapText="1"/>
      <protection/>
    </xf>
    <xf numFmtId="1" fontId="5" fillId="0" borderId="19" xfId="131" applyNumberFormat="1" applyFont="1" applyFill="1" applyBorder="1" applyAlignment="1" applyProtection="1">
      <alignment horizontal="center"/>
      <protection locked="0"/>
    </xf>
    <xf numFmtId="0" fontId="35" fillId="0" borderId="0" xfId="0" applyFont="1" applyAlignment="1">
      <alignment/>
    </xf>
    <xf numFmtId="0" fontId="2" fillId="0" borderId="19" xfId="0" applyFont="1" applyBorder="1" applyAlignment="1">
      <alignment horizontal="left" wrapText="1"/>
    </xf>
    <xf numFmtId="0" fontId="6" fillId="47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wrapText="1"/>
    </xf>
    <xf numFmtId="2" fontId="1" fillId="0" borderId="19" xfId="0" applyNumberFormat="1" applyFont="1" applyBorder="1" applyAlignment="1">
      <alignment/>
    </xf>
    <xf numFmtId="0" fontId="2" fillId="0" borderId="19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40" fillId="0" borderId="0" xfId="0" applyFont="1" applyFill="1" applyBorder="1" applyAlignment="1">
      <alignment/>
    </xf>
    <xf numFmtId="2" fontId="17" fillId="0" borderId="0" xfId="133" applyNumberFormat="1" applyFont="1" applyFill="1" applyAlignment="1">
      <alignment horizontal="center"/>
      <protection/>
    </xf>
    <xf numFmtId="0" fontId="10" fillId="0" borderId="0" xfId="133" applyFont="1" applyBorder="1" applyAlignment="1">
      <alignment/>
      <protection/>
    </xf>
    <xf numFmtId="2" fontId="4" fillId="0" borderId="20" xfId="133" applyNumberFormat="1" applyFont="1" applyFill="1" applyBorder="1" applyAlignment="1" applyProtection="1">
      <alignment/>
      <protection locked="0"/>
    </xf>
    <xf numFmtId="2" fontId="12" fillId="0" borderId="20" xfId="133" applyNumberFormat="1" applyFont="1" applyFill="1" applyBorder="1" applyAlignment="1">
      <alignment/>
      <protection/>
    </xf>
    <xf numFmtId="2" fontId="47" fillId="0" borderId="0" xfId="133" applyNumberFormat="1" applyFont="1" applyFill="1" applyBorder="1" applyAlignment="1">
      <alignment/>
      <protection/>
    </xf>
    <xf numFmtId="2" fontId="48" fillId="0" borderId="0" xfId="133" applyNumberFormat="1" applyFont="1" applyFill="1" applyBorder="1" applyAlignment="1">
      <alignment/>
      <protection/>
    </xf>
    <xf numFmtId="2" fontId="2" fillId="0" borderId="0" xfId="133" applyNumberFormat="1" applyFont="1" applyFill="1" applyBorder="1" applyAlignment="1">
      <alignment/>
      <protection/>
    </xf>
    <xf numFmtId="2" fontId="17" fillId="0" borderId="0" xfId="133" applyNumberFormat="1" applyFont="1" applyFill="1" applyBorder="1" applyAlignment="1">
      <alignment horizontal="center"/>
      <protection/>
    </xf>
    <xf numFmtId="0" fontId="41" fillId="0" borderId="0" xfId="133" applyFont="1">
      <alignment/>
      <protection/>
    </xf>
    <xf numFmtId="0" fontId="10" fillId="0" borderId="0" xfId="133" applyFont="1">
      <alignment/>
      <protection/>
    </xf>
    <xf numFmtId="2" fontId="14" fillId="0" borderId="19" xfId="133" applyNumberFormat="1" applyFont="1" applyFill="1" applyBorder="1" applyAlignment="1">
      <alignment horizontal="center" wrapText="1"/>
      <protection/>
    </xf>
    <xf numFmtId="0" fontId="49" fillId="0" borderId="0" xfId="133" applyFont="1">
      <alignment/>
      <protection/>
    </xf>
    <xf numFmtId="0" fontId="5" fillId="0" borderId="0" xfId="133" applyFont="1" applyAlignment="1" applyProtection="1">
      <alignment/>
      <protection locked="0"/>
    </xf>
    <xf numFmtId="0" fontId="5" fillId="0" borderId="0" xfId="133" applyFont="1" applyAlignment="1" applyProtection="1">
      <alignment wrapText="1"/>
      <protection locked="0"/>
    </xf>
    <xf numFmtId="0" fontId="5" fillId="0" borderId="0" xfId="133" applyFont="1" applyAlignment="1">
      <alignment wrapText="1"/>
      <protection/>
    </xf>
    <xf numFmtId="2" fontId="1" fillId="0" borderId="19" xfId="0" applyNumberFormat="1" applyFont="1" applyBorder="1" applyAlignment="1" applyProtection="1">
      <alignment horizontal="center" wrapText="1"/>
      <protection/>
    </xf>
    <xf numFmtId="2" fontId="2" fillId="0" borderId="19" xfId="0" applyNumberFormat="1" applyFont="1" applyBorder="1" applyAlignment="1" applyProtection="1">
      <alignment horizontal="center" wrapText="1"/>
      <protection/>
    </xf>
    <xf numFmtId="1" fontId="2" fillId="0" borderId="19" xfId="0" applyNumberFormat="1" applyFont="1" applyBorder="1" applyAlignment="1" applyProtection="1">
      <alignment horizontal="center"/>
      <protection/>
    </xf>
    <xf numFmtId="2" fontId="2" fillId="0" borderId="19" xfId="0" applyNumberFormat="1" applyFont="1" applyBorder="1" applyAlignment="1" applyProtection="1">
      <alignment horizontal="center"/>
      <protection/>
    </xf>
    <xf numFmtId="10" fontId="2" fillId="0" borderId="19" xfId="0" applyNumberFormat="1" applyFont="1" applyBorder="1" applyAlignment="1" applyProtection="1">
      <alignment horizontal="center"/>
      <protection/>
    </xf>
    <xf numFmtId="10" fontId="2" fillId="0" borderId="19" xfId="0" applyNumberFormat="1" applyFont="1" applyBorder="1" applyAlignment="1" applyProtection="1">
      <alignment horizontal="center" wrapText="1"/>
      <protection/>
    </xf>
    <xf numFmtId="1" fontId="7" fillId="0" borderId="19" xfId="131" applyNumberFormat="1" applyFont="1" applyFill="1" applyBorder="1" applyAlignment="1" applyProtection="1">
      <alignment horizontal="center"/>
      <protection/>
    </xf>
    <xf numFmtId="1" fontId="2" fillId="0" borderId="19" xfId="0" applyNumberFormat="1" applyFont="1" applyBorder="1" applyAlignment="1">
      <alignment horizontal="center" wrapText="1"/>
    </xf>
    <xf numFmtId="2" fontId="2" fillId="0" borderId="19" xfId="0" applyNumberFormat="1" applyFont="1" applyFill="1" applyBorder="1" applyAlignment="1">
      <alignment horizontal="center" wrapText="1"/>
    </xf>
    <xf numFmtId="0" fontId="2" fillId="4" borderId="19" xfId="0" applyFont="1" applyFill="1" applyBorder="1" applyAlignment="1">
      <alignment wrapText="1"/>
    </xf>
    <xf numFmtId="2" fontId="2" fillId="4" borderId="19" xfId="0" applyNumberFormat="1" applyFont="1" applyFill="1" applyBorder="1" applyAlignment="1" applyProtection="1">
      <alignment horizontal="center" wrapText="1"/>
      <protection locked="0"/>
    </xf>
    <xf numFmtId="0" fontId="2" fillId="0" borderId="19" xfId="0" applyFont="1" applyBorder="1" applyAlignment="1">
      <alignment horizontal="left" vertical="center" wrapText="1"/>
    </xf>
    <xf numFmtId="0" fontId="4" fillId="0" borderId="19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/>
      <protection/>
    </xf>
    <xf numFmtId="0" fontId="10" fillId="0" borderId="0" xfId="133" applyFont="1" applyAlignment="1">
      <alignment wrapText="1"/>
      <protection/>
    </xf>
    <xf numFmtId="0" fontId="14" fillId="0" borderId="0" xfId="0" applyFont="1" applyFill="1" applyBorder="1" applyAlignment="1" applyProtection="1">
      <alignment horizontal="right"/>
      <protection locked="0"/>
    </xf>
    <xf numFmtId="1" fontId="1" fillId="0" borderId="0" xfId="0" applyNumberFormat="1" applyFont="1" applyBorder="1" applyAlignment="1" applyProtection="1">
      <alignment horizontal="center"/>
      <protection/>
    </xf>
    <xf numFmtId="1" fontId="17" fillId="0" borderId="0" xfId="0" applyNumberFormat="1" applyFont="1" applyBorder="1" applyAlignment="1" applyProtection="1">
      <alignment horizontal="center"/>
      <protection/>
    </xf>
    <xf numFmtId="1" fontId="46" fillId="0" borderId="0" xfId="0" applyNumberFormat="1" applyFont="1" applyBorder="1" applyAlignment="1" applyProtection="1">
      <alignment horizontal="center"/>
      <protection/>
    </xf>
    <xf numFmtId="1" fontId="5" fillId="0" borderId="19" xfId="133" applyNumberFormat="1" applyFont="1" applyBorder="1" applyAlignment="1">
      <alignment horizontal="center"/>
      <protection/>
    </xf>
    <xf numFmtId="1" fontId="5" fillId="0" borderId="19" xfId="133" applyNumberFormat="1" applyFont="1" applyBorder="1" applyAlignment="1" applyProtection="1">
      <alignment horizontal="center"/>
      <protection/>
    </xf>
    <xf numFmtId="1" fontId="7" fillId="0" borderId="19" xfId="133" applyNumberFormat="1" applyFont="1" applyBorder="1" applyAlignment="1">
      <alignment horizontal="center"/>
      <protection/>
    </xf>
    <xf numFmtId="1" fontId="7" fillId="0" borderId="19" xfId="133" applyNumberFormat="1" applyFont="1" applyBorder="1" applyAlignment="1" applyProtection="1">
      <alignment horizontal="center"/>
      <protection/>
    </xf>
    <xf numFmtId="0" fontId="14" fillId="4" borderId="22" xfId="0" applyFont="1" applyFill="1" applyBorder="1" applyAlignment="1" applyProtection="1">
      <alignment horizontal="center"/>
      <protection locked="0"/>
    </xf>
    <xf numFmtId="0" fontId="2" fillId="4" borderId="19" xfId="0" applyFont="1" applyFill="1" applyBorder="1" applyAlignment="1">
      <alignment horizontal="left" wrapText="1"/>
    </xf>
    <xf numFmtId="1" fontId="7" fillId="4" borderId="19" xfId="0" applyNumberFormat="1" applyFont="1" applyFill="1" applyBorder="1" applyAlignment="1" applyProtection="1">
      <alignment horizontal="center"/>
      <protection locked="0"/>
    </xf>
    <xf numFmtId="1" fontId="50" fillId="0" borderId="0" xfId="0" applyNumberFormat="1" applyFont="1" applyBorder="1" applyAlignment="1" applyProtection="1">
      <alignment horizontal="center"/>
      <protection/>
    </xf>
    <xf numFmtId="1" fontId="1" fillId="4" borderId="19" xfId="0" applyNumberFormat="1" applyFont="1" applyFill="1" applyBorder="1" applyAlignment="1" applyProtection="1">
      <alignment horizontal="center"/>
      <protection locked="0"/>
    </xf>
    <xf numFmtId="0" fontId="4" fillId="0" borderId="0" xfId="133" applyFont="1" applyBorder="1" applyAlignment="1">
      <alignment/>
      <protection/>
    </xf>
    <xf numFmtId="2" fontId="4" fillId="0" borderId="20" xfId="133" applyNumberFormat="1" applyFont="1" applyFill="1" applyBorder="1" applyAlignment="1">
      <alignment/>
      <protection/>
    </xf>
    <xf numFmtId="2" fontId="17" fillId="0" borderId="20" xfId="133" applyNumberFormat="1" applyFont="1" applyFill="1" applyBorder="1" applyAlignment="1">
      <alignment horizontal="center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left" wrapText="1"/>
      <protection/>
    </xf>
    <xf numFmtId="0" fontId="1" fillId="0" borderId="24" xfId="0" applyFont="1" applyBorder="1" applyAlignment="1" applyProtection="1">
      <alignment wrapText="1"/>
      <protection/>
    </xf>
    <xf numFmtId="0" fontId="7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Alignment="1">
      <alignment horizontal="left" vertical="center" readingOrder="1"/>
    </xf>
    <xf numFmtId="0" fontId="2" fillId="0" borderId="24" xfId="0" applyFont="1" applyBorder="1" applyAlignment="1" applyProtection="1">
      <alignment horizontal="left" wrapText="1"/>
      <protection/>
    </xf>
    <xf numFmtId="0" fontId="1" fillId="0" borderId="24" xfId="0" applyFont="1" applyBorder="1" applyAlignment="1" applyProtection="1">
      <alignment horizontal="center" wrapText="1"/>
      <protection/>
    </xf>
    <xf numFmtId="0" fontId="2" fillId="0" borderId="24" xfId="0" applyFont="1" applyBorder="1" applyAlignment="1" applyProtection="1">
      <alignment wrapText="1"/>
      <protection/>
    </xf>
    <xf numFmtId="0" fontId="1" fillId="0" borderId="24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2" fillId="0" borderId="24" xfId="0" applyFont="1" applyFill="1" applyBorder="1" applyAlignment="1">
      <alignment wrapText="1"/>
    </xf>
    <xf numFmtId="0" fontId="2" fillId="0" borderId="24" xfId="0" applyFont="1" applyFill="1" applyBorder="1" applyAlignment="1" applyProtection="1">
      <alignment wrapText="1"/>
      <protection/>
    </xf>
    <xf numFmtId="0" fontId="7" fillId="0" borderId="24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Fill="1" applyBorder="1" applyAlignment="1" applyProtection="1">
      <alignment wrapText="1"/>
      <protection/>
    </xf>
    <xf numFmtId="0" fontId="4" fillId="0" borderId="24" xfId="0" applyFont="1" applyFill="1" applyBorder="1" applyAlignment="1" applyProtection="1">
      <alignment/>
      <protection/>
    </xf>
    <xf numFmtId="0" fontId="4" fillId="0" borderId="24" xfId="0" applyFont="1" applyFill="1" applyBorder="1" applyAlignment="1" applyProtection="1">
      <alignment wrapText="1"/>
      <protection/>
    </xf>
    <xf numFmtId="0" fontId="7" fillId="0" borderId="24" xfId="0" applyFont="1" applyBorder="1" applyAlignment="1" applyProtection="1">
      <alignment horizontal="center" wrapText="1"/>
      <protection/>
    </xf>
    <xf numFmtId="0" fontId="1" fillId="0" borderId="24" xfId="0" applyFont="1" applyBorder="1" applyAlignment="1" applyProtection="1">
      <alignment horizontal="left"/>
      <protection/>
    </xf>
    <xf numFmtId="0" fontId="5" fillId="0" borderId="24" xfId="0" applyFont="1" applyBorder="1" applyAlignment="1" applyProtection="1">
      <alignment horizontal="left"/>
      <protection/>
    </xf>
    <xf numFmtId="0" fontId="5" fillId="0" borderId="24" xfId="133" applyFont="1" applyBorder="1" applyAlignment="1" applyProtection="1">
      <alignment horizontal="left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47" borderId="24" xfId="0" applyFont="1" applyFill="1" applyBorder="1" applyAlignment="1" applyProtection="1">
      <alignment horizontal="center" vertical="center"/>
      <protection/>
    </xf>
    <xf numFmtId="0" fontId="5" fillId="47" borderId="24" xfId="0" applyFont="1" applyFill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 wrapText="1"/>
      <protection/>
    </xf>
    <xf numFmtId="0" fontId="5" fillId="0" borderId="24" xfId="0" applyFont="1" applyBorder="1" applyAlignment="1" applyProtection="1">
      <alignment wrapText="1"/>
      <protection/>
    </xf>
    <xf numFmtId="0" fontId="5" fillId="0" borderId="24" xfId="0" applyFont="1" applyBorder="1" applyAlignment="1" applyProtection="1">
      <alignment/>
      <protection/>
    </xf>
    <xf numFmtId="2" fontId="48" fillId="0" borderId="19" xfId="133" applyNumberFormat="1" applyFont="1" applyFill="1" applyBorder="1" applyAlignment="1" applyProtection="1">
      <alignment horizontal="center" vertical="center" wrapText="1"/>
      <protection/>
    </xf>
    <xf numFmtId="2" fontId="6" fillId="0" borderId="19" xfId="133" applyNumberFormat="1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/>
      <protection/>
    </xf>
    <xf numFmtId="1" fontId="4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4" borderId="19" xfId="0" applyFont="1" applyFill="1" applyBorder="1" applyAlignment="1" applyProtection="1">
      <alignment/>
      <protection locked="0"/>
    </xf>
    <xf numFmtId="0" fontId="1" fillId="4" borderId="19" xfId="0" applyFont="1" applyFill="1" applyBorder="1" applyAlignment="1" applyProtection="1">
      <alignment/>
      <protection locked="0"/>
    </xf>
    <xf numFmtId="0" fontId="1" fillId="0" borderId="19" xfId="0" applyFont="1" applyFill="1" applyBorder="1" applyAlignment="1" applyProtection="1">
      <alignment/>
      <protection locked="0"/>
    </xf>
    <xf numFmtId="1" fontId="2" fillId="4" borderId="19" xfId="0" applyNumberFormat="1" applyFont="1" applyFill="1" applyBorder="1" applyAlignment="1" applyProtection="1">
      <alignment horizontal="center" wrapText="1"/>
      <protection locked="0"/>
    </xf>
    <xf numFmtId="1" fontId="7" fillId="4" borderId="24" xfId="0" applyNumberFormat="1" applyFont="1" applyFill="1" applyBorder="1" applyAlignment="1" applyProtection="1">
      <alignment horizontal="center" wrapText="1"/>
      <protection locked="0"/>
    </xf>
    <xf numFmtId="1" fontId="7" fillId="0" borderId="19" xfId="133" applyNumberFormat="1" applyFont="1" applyFill="1" applyBorder="1" applyAlignment="1">
      <alignment horizontal="center"/>
      <protection/>
    </xf>
    <xf numFmtId="1" fontId="7" fillId="0" borderId="19" xfId="133" applyNumberFormat="1" applyFont="1" applyFill="1" applyBorder="1" applyAlignment="1" applyProtection="1">
      <alignment horizontal="center"/>
      <protection/>
    </xf>
    <xf numFmtId="0" fontId="4" fillId="47" borderId="20" xfId="0" applyFont="1" applyFill="1" applyBorder="1" applyAlignment="1" applyProtection="1">
      <alignment horizontal="left"/>
      <protection locked="0"/>
    </xf>
    <xf numFmtId="1" fontId="1" fillId="0" borderId="19" xfId="0" applyNumberFormat="1" applyFont="1" applyFill="1" applyBorder="1" applyAlignment="1">
      <alignment horizontal="center"/>
    </xf>
    <xf numFmtId="0" fontId="1" fillId="0" borderId="19" xfId="0" applyFont="1" applyBorder="1" applyAlignment="1">
      <alignment wrapText="1"/>
    </xf>
    <xf numFmtId="1" fontId="5" fillId="4" borderId="24" xfId="0" applyNumberFormat="1" applyFont="1" applyFill="1" applyBorder="1" applyAlignment="1" applyProtection="1">
      <alignment horizontal="center" wrapText="1"/>
      <protection locked="0"/>
    </xf>
    <xf numFmtId="1" fontId="2" fillId="0" borderId="0" xfId="0" applyNumberFormat="1" applyFont="1" applyFill="1" applyAlignment="1" applyProtection="1">
      <alignment horizontal="center"/>
      <protection/>
    </xf>
    <xf numFmtId="0" fontId="1" fillId="4" borderId="19" xfId="0" applyFont="1" applyFill="1" applyBorder="1" applyAlignment="1" applyProtection="1">
      <alignment wrapText="1"/>
      <protection locked="0"/>
    </xf>
    <xf numFmtId="0" fontId="1" fillId="0" borderId="19" xfId="0" applyFont="1" applyFill="1" applyBorder="1" applyAlignment="1" applyProtection="1">
      <alignment wrapText="1"/>
      <protection locked="0"/>
    </xf>
    <xf numFmtId="0" fontId="5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1" fontId="5" fillId="4" borderId="19" xfId="131" applyNumberFormat="1" applyFont="1" applyFill="1" applyBorder="1" applyAlignment="1" applyProtection="1">
      <alignment horizontal="center"/>
      <protection locked="0"/>
    </xf>
    <xf numFmtId="2" fontId="1" fillId="4" borderId="19" xfId="0" applyNumberFormat="1" applyFont="1" applyFill="1" applyBorder="1" applyAlignment="1" applyProtection="1">
      <alignment horizontal="center" wrapText="1"/>
      <protection locked="0"/>
    </xf>
    <xf numFmtId="0" fontId="95" fillId="0" borderId="0" xfId="0" applyFont="1" applyAlignment="1" applyProtection="1">
      <alignment/>
      <protection/>
    </xf>
    <xf numFmtId="0" fontId="96" fillId="0" borderId="19" xfId="0" applyFont="1" applyBorder="1" applyAlignment="1" applyProtection="1">
      <alignment/>
      <protection/>
    </xf>
    <xf numFmtId="0" fontId="97" fillId="0" borderId="19" xfId="0" applyFont="1" applyBorder="1" applyAlignment="1">
      <alignment horizontal="right"/>
    </xf>
    <xf numFmtId="0" fontId="98" fillId="0" borderId="19" xfId="0" applyFont="1" applyFill="1" applyBorder="1" applyAlignment="1">
      <alignment wrapText="1"/>
    </xf>
    <xf numFmtId="0" fontId="99" fillId="47" borderId="20" xfId="129" applyFont="1" applyFill="1" applyBorder="1" applyAlignment="1" applyProtection="1">
      <alignment horizontal="center" wrapText="1"/>
      <protection locked="0"/>
    </xf>
    <xf numFmtId="0" fontId="4" fillId="48" borderId="19" xfId="129" applyFont="1" applyFill="1" applyBorder="1" applyAlignment="1" applyProtection="1">
      <alignment horizontal="center"/>
      <protection/>
    </xf>
    <xf numFmtId="0" fontId="0" fillId="49" borderId="0" xfId="0" applyFill="1" applyAlignment="1" applyProtection="1">
      <alignment/>
      <protection locked="0"/>
    </xf>
    <xf numFmtId="0" fontId="11" fillId="49" borderId="0" xfId="129" applyFill="1" applyProtection="1">
      <alignment/>
      <protection locked="0"/>
    </xf>
    <xf numFmtId="0" fontId="37" fillId="49" borderId="0" xfId="129" applyFont="1" applyFill="1" applyProtection="1">
      <alignment/>
      <protection locked="0"/>
    </xf>
    <xf numFmtId="0" fontId="1" fillId="49" borderId="0" xfId="129" applyFont="1" applyFill="1" applyBorder="1" applyAlignment="1" applyProtection="1">
      <alignment/>
      <protection locked="0"/>
    </xf>
    <xf numFmtId="0" fontId="1" fillId="49" borderId="0" xfId="129" applyFont="1" applyFill="1" applyProtection="1">
      <alignment/>
      <protection locked="0"/>
    </xf>
    <xf numFmtId="0" fontId="1" fillId="49" borderId="0" xfId="129" applyFont="1" applyFill="1">
      <alignment/>
      <protection/>
    </xf>
    <xf numFmtId="0" fontId="40" fillId="49" borderId="0" xfId="0" applyFont="1" applyFill="1" applyAlignment="1" applyProtection="1">
      <alignment/>
      <protection locked="0"/>
    </xf>
    <xf numFmtId="0" fontId="51" fillId="49" borderId="0" xfId="0" applyFont="1" applyFill="1" applyAlignment="1" applyProtection="1">
      <alignment/>
      <protection locked="0"/>
    </xf>
    <xf numFmtId="0" fontId="100" fillId="49" borderId="0" xfId="0" applyFont="1" applyFill="1" applyAlignment="1" applyProtection="1">
      <alignment/>
      <protection locked="0"/>
    </xf>
    <xf numFmtId="0" fontId="101" fillId="49" borderId="0" xfId="129" applyFont="1" applyFill="1" applyProtection="1">
      <alignment/>
      <protection locked="0"/>
    </xf>
    <xf numFmtId="0" fontId="52" fillId="49" borderId="0" xfId="129" applyFont="1" applyFill="1" applyProtection="1">
      <alignment/>
      <protection locked="0"/>
    </xf>
    <xf numFmtId="0" fontId="53" fillId="49" borderId="0" xfId="129" applyFont="1" applyFill="1" applyBorder="1" applyAlignment="1" applyProtection="1">
      <alignment/>
      <protection locked="0"/>
    </xf>
    <xf numFmtId="0" fontId="52" fillId="49" borderId="0" xfId="129" applyFont="1" applyFill="1" applyBorder="1" applyAlignment="1" applyProtection="1">
      <alignment/>
      <protection locked="0"/>
    </xf>
    <xf numFmtId="0" fontId="4" fillId="48" borderId="19" xfId="129" applyFont="1" applyFill="1" applyBorder="1" applyAlignment="1" applyProtection="1">
      <alignment vertical="center" wrapText="1"/>
      <protection/>
    </xf>
    <xf numFmtId="1" fontId="4" fillId="48" borderId="19" xfId="129" applyNumberFormat="1" applyFont="1" applyFill="1" applyBorder="1" applyAlignment="1" applyProtection="1">
      <alignment horizontal="center" wrapText="1"/>
      <protection/>
    </xf>
    <xf numFmtId="0" fontId="17" fillId="48" borderId="19" xfId="129" applyFont="1" applyFill="1" applyBorder="1" applyAlignment="1" applyProtection="1">
      <alignment horizontal="center" wrapText="1"/>
      <protection/>
    </xf>
    <xf numFmtId="2" fontId="4" fillId="48" borderId="19" xfId="129" applyNumberFormat="1" applyFont="1" applyFill="1" applyBorder="1" applyAlignment="1" applyProtection="1">
      <alignment horizontal="center"/>
      <protection/>
    </xf>
    <xf numFmtId="0" fontId="2" fillId="48" borderId="19" xfId="129" applyFont="1" applyFill="1" applyBorder="1" applyAlignment="1" applyProtection="1">
      <alignment horizontal="center" wrapText="1"/>
      <protection/>
    </xf>
    <xf numFmtId="1" fontId="4" fillId="48" borderId="22" xfId="129" applyNumberFormat="1" applyFont="1" applyFill="1" applyBorder="1" applyAlignment="1" applyProtection="1">
      <alignment horizontal="center" wrapText="1"/>
      <protection/>
    </xf>
    <xf numFmtId="0" fontId="1" fillId="48" borderId="19" xfId="129" applyFont="1" applyFill="1" applyBorder="1" applyAlignment="1" applyProtection="1">
      <alignment horizontal="center" wrapText="1"/>
      <protection/>
    </xf>
    <xf numFmtId="0" fontId="4" fillId="10" borderId="22" xfId="129" applyFont="1" applyFill="1" applyBorder="1" applyAlignment="1" applyProtection="1">
      <alignment horizontal="right" vertical="center" wrapText="1"/>
      <protection/>
    </xf>
    <xf numFmtId="1" fontId="4" fillId="10" borderId="22" xfId="129" applyNumberFormat="1" applyFont="1" applyFill="1" applyBorder="1" applyAlignment="1" applyProtection="1">
      <alignment horizontal="center" wrapText="1"/>
      <protection/>
    </xf>
    <xf numFmtId="0" fontId="2" fillId="10" borderId="19" xfId="129" applyFont="1" applyFill="1" applyBorder="1" applyAlignment="1" applyProtection="1">
      <alignment horizontal="right" wrapText="1"/>
      <protection/>
    </xf>
    <xf numFmtId="1" fontId="4" fillId="10" borderId="19" xfId="129" applyNumberFormat="1" applyFont="1" applyFill="1" applyBorder="1" applyAlignment="1" applyProtection="1">
      <alignment horizontal="center" wrapText="1"/>
      <protection/>
    </xf>
    <xf numFmtId="1" fontId="2" fillId="50" borderId="19" xfId="129" applyNumberFormat="1" applyFont="1" applyFill="1" applyBorder="1" applyAlignment="1" applyProtection="1">
      <alignment horizontal="center" wrapText="1"/>
      <protection locked="0"/>
    </xf>
    <xf numFmtId="0" fontId="2" fillId="8" borderId="19" xfId="129" applyFont="1" applyFill="1" applyBorder="1" applyAlignment="1" applyProtection="1">
      <alignment wrapText="1"/>
      <protection/>
    </xf>
    <xf numFmtId="0" fontId="2" fillId="0" borderId="19" xfId="129" applyFont="1" applyBorder="1" applyAlignment="1" applyProtection="1">
      <alignment wrapText="1"/>
      <protection/>
    </xf>
    <xf numFmtId="0" fontId="102" fillId="0" borderId="0" xfId="0" applyFont="1" applyBorder="1" applyAlignment="1" applyProtection="1">
      <alignment/>
      <protection/>
    </xf>
    <xf numFmtId="0" fontId="102" fillId="0" borderId="20" xfId="129" applyFont="1" applyFill="1" applyBorder="1" applyAlignment="1" applyProtection="1">
      <alignment horizontal="center" wrapText="1"/>
      <protection/>
    </xf>
    <xf numFmtId="0" fontId="103" fillId="0" borderId="19" xfId="0" applyFont="1" applyBorder="1" applyAlignment="1" applyProtection="1">
      <alignment horizontal="right"/>
      <protection/>
    </xf>
    <xf numFmtId="0" fontId="103" fillId="0" borderId="19" xfId="0" applyFont="1" applyBorder="1" applyAlignment="1" applyProtection="1">
      <alignment horizontal="right" wrapText="1"/>
      <protection/>
    </xf>
    <xf numFmtId="0" fontId="104" fillId="0" borderId="23" xfId="0" applyFont="1" applyFill="1" applyBorder="1" applyAlignment="1" applyProtection="1">
      <alignment horizontal="center" vertical="center" wrapText="1"/>
      <protection/>
    </xf>
    <xf numFmtId="1" fontId="6" fillId="51" borderId="19" xfId="0" applyNumberFormat="1" applyFont="1" applyFill="1" applyBorder="1" applyAlignment="1">
      <alignment horizontal="center" vertical="center" wrapText="1"/>
    </xf>
    <xf numFmtId="0" fontId="5" fillId="8" borderId="19" xfId="0" applyFont="1" applyFill="1" applyBorder="1" applyAlignment="1" applyProtection="1">
      <alignment horizontal="center" vertical="center" wrapText="1"/>
      <protection/>
    </xf>
    <xf numFmtId="1" fontId="1" fillId="8" borderId="19" xfId="0" applyNumberFormat="1" applyFont="1" applyFill="1" applyBorder="1" applyAlignment="1" applyProtection="1">
      <alignment horizontal="center"/>
      <protection/>
    </xf>
    <xf numFmtId="0" fontId="102" fillId="0" borderId="19" xfId="0" applyFont="1" applyBorder="1" applyAlignment="1" applyProtection="1">
      <alignment wrapText="1"/>
      <protection/>
    </xf>
    <xf numFmtId="0" fontId="105" fillId="0" borderId="19" xfId="0" applyFont="1" applyBorder="1" applyAlignment="1" applyProtection="1">
      <alignment horizontal="left" wrapText="1"/>
      <protection/>
    </xf>
    <xf numFmtId="0" fontId="0" fillId="52" borderId="0" xfId="0" applyFill="1" applyAlignment="1" applyProtection="1">
      <alignment horizontal="left" vertical="top" wrapText="1"/>
      <protection/>
    </xf>
    <xf numFmtId="0" fontId="1" fillId="52" borderId="0" xfId="0" applyFont="1" applyFill="1" applyAlignment="1" applyProtection="1">
      <alignment horizontal="left" vertical="top" wrapText="1"/>
      <protection/>
    </xf>
    <xf numFmtId="0" fontId="12" fillId="0" borderId="19" xfId="0" applyFont="1" applyBorder="1" applyAlignment="1" applyProtection="1">
      <alignment horizontal="right" wrapText="1"/>
      <protection/>
    </xf>
    <xf numFmtId="0" fontId="4" fillId="48" borderId="19" xfId="0" applyFont="1" applyFill="1" applyBorder="1" applyAlignment="1" applyProtection="1">
      <alignment horizontal="center"/>
      <protection/>
    </xf>
    <xf numFmtId="0" fontId="40" fillId="48" borderId="19" xfId="0" applyFont="1" applyFill="1" applyBorder="1" applyAlignment="1" applyProtection="1">
      <alignment/>
      <protection/>
    </xf>
    <xf numFmtId="1" fontId="2" fillId="48" borderId="19" xfId="0" applyNumberFormat="1" applyFont="1" applyFill="1" applyBorder="1" applyAlignment="1" applyProtection="1">
      <alignment horizontal="center"/>
      <protection/>
    </xf>
    <xf numFmtId="0" fontId="5" fillId="12" borderId="19" xfId="0" applyFont="1" applyFill="1" applyBorder="1" applyAlignment="1" applyProtection="1">
      <alignment horizontal="center" vertical="center" wrapText="1"/>
      <protection/>
    </xf>
    <xf numFmtId="1" fontId="10" fillId="12" borderId="19" xfId="0" applyNumberFormat="1" applyFont="1" applyFill="1" applyBorder="1" applyAlignment="1" applyProtection="1">
      <alignment horizontal="center" wrapText="1"/>
      <protection locked="0"/>
    </xf>
    <xf numFmtId="1" fontId="2" fillId="12" borderId="19" xfId="0" applyNumberFormat="1" applyFont="1" applyFill="1" applyBorder="1" applyAlignment="1" applyProtection="1">
      <alignment horizontal="center"/>
      <protection/>
    </xf>
    <xf numFmtId="0" fontId="104" fillId="0" borderId="19" xfId="0" applyFont="1" applyBorder="1" applyAlignment="1" applyProtection="1">
      <alignment horizontal="right"/>
      <protection/>
    </xf>
    <xf numFmtId="0" fontId="104" fillId="0" borderId="19" xfId="0" applyFont="1" applyBorder="1" applyAlignment="1" applyProtection="1">
      <alignment horizontal="right" wrapText="1"/>
      <protection/>
    </xf>
    <xf numFmtId="0" fontId="12" fillId="49" borderId="19" xfId="0" applyFont="1" applyFill="1" applyBorder="1" applyAlignment="1">
      <alignment wrapText="1"/>
    </xf>
    <xf numFmtId="176" fontId="2" fillId="49" borderId="19" xfId="0" applyNumberFormat="1" applyFont="1" applyFill="1" applyBorder="1" applyAlignment="1" applyProtection="1">
      <alignment/>
      <protection/>
    </xf>
    <xf numFmtId="10" fontId="2" fillId="49" borderId="19" xfId="0" applyNumberFormat="1" applyFont="1" applyFill="1" applyBorder="1" applyAlignment="1" applyProtection="1">
      <alignment horizontal="center" wrapText="1"/>
      <protection/>
    </xf>
    <xf numFmtId="0" fontId="1" fillId="49" borderId="19" xfId="0" applyFont="1" applyFill="1" applyBorder="1" applyAlignment="1" applyProtection="1">
      <alignment/>
      <protection/>
    </xf>
    <xf numFmtId="1" fontId="1" fillId="49" borderId="19" xfId="0" applyNumberFormat="1" applyFont="1" applyFill="1" applyBorder="1" applyAlignment="1" applyProtection="1">
      <alignment horizontal="center"/>
      <protection/>
    </xf>
    <xf numFmtId="1" fontId="2" fillId="49" borderId="19" xfId="0" applyNumberFormat="1" applyFont="1" applyFill="1" applyBorder="1" applyAlignment="1" applyProtection="1">
      <alignment horizontal="center"/>
      <protection/>
    </xf>
    <xf numFmtId="0" fontId="12" fillId="10" borderId="19" xfId="0" applyFont="1" applyFill="1" applyBorder="1" applyAlignment="1">
      <alignment wrapText="1"/>
    </xf>
    <xf numFmtId="176" fontId="2" fillId="10" borderId="19" xfId="0" applyNumberFormat="1" applyFont="1" applyFill="1" applyBorder="1" applyAlignment="1" applyProtection="1">
      <alignment/>
      <protection/>
    </xf>
    <xf numFmtId="10" fontId="2" fillId="10" borderId="19" xfId="0" applyNumberFormat="1" applyFont="1" applyFill="1" applyBorder="1" applyAlignment="1" applyProtection="1">
      <alignment horizontal="center" vertical="top" wrapText="1"/>
      <protection/>
    </xf>
    <xf numFmtId="0" fontId="1" fillId="10" borderId="19" xfId="0" applyFont="1" applyFill="1" applyBorder="1" applyAlignment="1" applyProtection="1">
      <alignment/>
      <protection/>
    </xf>
    <xf numFmtId="1" fontId="2" fillId="10" borderId="19" xfId="0" applyNumberFormat="1" applyFont="1" applyFill="1" applyBorder="1" applyAlignment="1" applyProtection="1">
      <alignment horizontal="center"/>
      <protection/>
    </xf>
    <xf numFmtId="0" fontId="2" fillId="10" borderId="19" xfId="0" applyFont="1" applyFill="1" applyBorder="1" applyAlignment="1" applyProtection="1">
      <alignment/>
      <protection/>
    </xf>
    <xf numFmtId="0" fontId="12" fillId="52" borderId="19" xfId="0" applyFont="1" applyFill="1" applyBorder="1" applyAlignment="1" applyProtection="1">
      <alignment wrapText="1"/>
      <protection/>
    </xf>
    <xf numFmtId="10" fontId="2" fillId="52" borderId="19" xfId="0" applyNumberFormat="1" applyFont="1" applyFill="1" applyBorder="1" applyAlignment="1" applyProtection="1">
      <alignment horizontal="center"/>
      <protection/>
    </xf>
    <xf numFmtId="10" fontId="2" fillId="52" borderId="19" xfId="0" applyNumberFormat="1" applyFont="1" applyFill="1" applyBorder="1" applyAlignment="1" applyProtection="1">
      <alignment horizontal="center" vertical="top" wrapText="1"/>
      <protection/>
    </xf>
    <xf numFmtId="176" fontId="2" fillId="52" borderId="19" xfId="0" applyNumberFormat="1" applyFont="1" applyFill="1" applyBorder="1" applyAlignment="1" applyProtection="1">
      <alignment horizontal="center"/>
      <protection/>
    </xf>
    <xf numFmtId="0" fontId="2" fillId="52" borderId="19" xfId="0" applyFont="1" applyFill="1" applyBorder="1" applyAlignment="1" applyProtection="1">
      <alignment horizontal="center"/>
      <protection/>
    </xf>
    <xf numFmtId="1" fontId="2" fillId="52" borderId="19" xfId="0" applyNumberFormat="1" applyFont="1" applyFill="1" applyBorder="1" applyAlignment="1" applyProtection="1">
      <alignment horizontal="center"/>
      <protection/>
    </xf>
    <xf numFmtId="0" fontId="99" fillId="49" borderId="19" xfId="0" applyFont="1" applyFill="1" applyBorder="1" applyAlignment="1" applyProtection="1">
      <alignment horizontal="left" wrapText="1"/>
      <protection/>
    </xf>
    <xf numFmtId="0" fontId="95" fillId="49" borderId="19" xfId="0" applyFont="1" applyFill="1" applyBorder="1" applyAlignment="1" applyProtection="1">
      <alignment horizontal="right" wrapText="1"/>
      <protection/>
    </xf>
    <xf numFmtId="10" fontId="104" fillId="0" borderId="19" xfId="0" applyNumberFormat="1" applyFont="1" applyFill="1" applyBorder="1" applyAlignment="1" applyProtection="1">
      <alignment horizontal="center"/>
      <protection/>
    </xf>
    <xf numFmtId="0" fontId="106" fillId="0" borderId="19" xfId="0" applyFont="1" applyBorder="1" applyAlignment="1" applyProtection="1">
      <alignment horizontal="right"/>
      <protection/>
    </xf>
    <xf numFmtId="0" fontId="106" fillId="0" borderId="19" xfId="133" applyFont="1" applyBorder="1" applyAlignment="1" applyProtection="1">
      <alignment horizontal="right" wrapText="1"/>
      <protection/>
    </xf>
    <xf numFmtId="0" fontId="106" fillId="0" borderId="19" xfId="0" applyFont="1" applyFill="1" applyBorder="1" applyAlignment="1" applyProtection="1">
      <alignment horizontal="right"/>
      <protection/>
    </xf>
    <xf numFmtId="0" fontId="103" fillId="0" borderId="19" xfId="0" applyFont="1" applyFill="1" applyBorder="1" applyAlignment="1" applyProtection="1">
      <alignment horizontal="center" vertical="center" wrapText="1"/>
      <protection/>
    </xf>
    <xf numFmtId="0" fontId="95" fillId="0" borderId="20" xfId="129" applyFont="1" applyFill="1" applyBorder="1" applyAlignment="1" applyProtection="1">
      <alignment horizontal="center" wrapText="1"/>
      <protection/>
    </xf>
    <xf numFmtId="0" fontId="95" fillId="0" borderId="0" xfId="0" applyFont="1" applyBorder="1" applyAlignment="1">
      <alignment/>
    </xf>
    <xf numFmtId="0" fontId="107" fillId="0" borderId="19" xfId="0" applyFont="1" applyBorder="1" applyAlignment="1" applyProtection="1">
      <alignment horizontal="right"/>
      <protection/>
    </xf>
    <xf numFmtId="0" fontId="107" fillId="0" borderId="19" xfId="0" applyFont="1" applyBorder="1" applyAlignment="1" applyProtection="1">
      <alignment horizontal="right" wrapText="1"/>
      <protection/>
    </xf>
    <xf numFmtId="0" fontId="99" fillId="6" borderId="19" xfId="0" applyFont="1" applyFill="1" applyBorder="1" applyAlignment="1" applyProtection="1">
      <alignment horizontal="left" wrapText="1"/>
      <protection/>
    </xf>
    <xf numFmtId="0" fontId="108" fillId="6" borderId="19" xfId="0" applyFont="1" applyFill="1" applyBorder="1" applyAlignment="1" applyProtection="1">
      <alignment wrapText="1"/>
      <protection/>
    </xf>
    <xf numFmtId="0" fontId="99" fillId="53" borderId="19" xfId="0" applyFont="1" applyFill="1" applyBorder="1" applyAlignment="1">
      <alignment wrapText="1"/>
    </xf>
    <xf numFmtId="0" fontId="12" fillId="16" borderId="19" xfId="0" applyFont="1" applyFill="1" applyBorder="1" applyAlignment="1">
      <alignment wrapText="1"/>
    </xf>
    <xf numFmtId="0" fontId="12" fillId="54" borderId="19" xfId="0" applyFont="1" applyFill="1" applyBorder="1" applyAlignment="1" applyProtection="1">
      <alignment wrapText="1"/>
      <protection/>
    </xf>
    <xf numFmtId="0" fontId="12" fillId="48" borderId="19" xfId="0" applyFont="1" applyFill="1" applyBorder="1" applyAlignment="1" applyProtection="1">
      <alignment horizontal="center"/>
      <protection/>
    </xf>
    <xf numFmtId="1" fontId="12" fillId="48" borderId="19" xfId="0" applyNumberFormat="1" applyFont="1" applyFill="1" applyBorder="1" applyAlignment="1">
      <alignment horizontal="center"/>
    </xf>
    <xf numFmtId="2" fontId="12" fillId="48" borderId="19" xfId="0" applyNumberFormat="1" applyFont="1" applyFill="1" applyBorder="1" applyAlignment="1">
      <alignment horizontal="center"/>
    </xf>
    <xf numFmtId="0" fontId="54" fillId="0" borderId="19" xfId="0" applyFont="1" applyFill="1" applyBorder="1" applyAlignment="1" applyProtection="1">
      <alignment horizontal="center" vertical="center" wrapText="1"/>
      <protection/>
    </xf>
    <xf numFmtId="1" fontId="2" fillId="48" borderId="19" xfId="0" applyNumberFormat="1" applyFont="1" applyFill="1" applyBorder="1" applyAlignment="1">
      <alignment horizontal="center"/>
    </xf>
    <xf numFmtId="1" fontId="1" fillId="48" borderId="19" xfId="0" applyNumberFormat="1" applyFont="1" applyFill="1" applyBorder="1" applyAlignment="1">
      <alignment horizontal="center"/>
    </xf>
    <xf numFmtId="0" fontId="55" fillId="0" borderId="19" xfId="0" applyFont="1" applyBorder="1" applyAlignment="1" applyProtection="1">
      <alignment horizontal="left" wrapText="1"/>
      <protection/>
    </xf>
    <xf numFmtId="0" fontId="55" fillId="0" borderId="19" xfId="0" applyFont="1" applyBorder="1" applyAlignment="1" applyProtection="1">
      <alignment wrapText="1"/>
      <protection/>
    </xf>
    <xf numFmtId="2" fontId="2" fillId="48" borderId="19" xfId="0" applyNumberFormat="1" applyFont="1" applyFill="1" applyBorder="1" applyAlignment="1">
      <alignment horizontal="center"/>
    </xf>
    <xf numFmtId="2" fontId="1" fillId="48" borderId="19" xfId="0" applyNumberFormat="1" applyFont="1" applyFill="1" applyBorder="1" applyAlignment="1">
      <alignment horizontal="center"/>
    </xf>
    <xf numFmtId="0" fontId="49" fillId="48" borderId="19" xfId="0" applyFont="1" applyFill="1" applyBorder="1" applyAlignment="1" applyProtection="1">
      <alignment horizontal="center" vertical="center" wrapText="1"/>
      <protection/>
    </xf>
    <xf numFmtId="0" fontId="95" fillId="0" borderId="0" xfId="0" applyFont="1" applyFill="1" applyAlignment="1">
      <alignment horizontal="center"/>
    </xf>
    <xf numFmtId="0" fontId="6" fillId="55" borderId="19" xfId="0" applyFont="1" applyFill="1" applyBorder="1" applyAlignment="1">
      <alignment horizontal="center" vertical="center" wrapText="1"/>
    </xf>
    <xf numFmtId="0" fontId="48" fillId="55" borderId="24" xfId="0" applyFont="1" applyFill="1" applyBorder="1" applyAlignment="1">
      <alignment horizontal="center" vertical="center" wrapText="1"/>
    </xf>
    <xf numFmtId="0" fontId="2" fillId="16" borderId="19" xfId="0" applyFont="1" applyFill="1" applyBorder="1" applyAlignment="1" applyProtection="1">
      <alignment horizontal="left" wrapText="1"/>
      <protection/>
    </xf>
    <xf numFmtId="10" fontId="2" fillId="16" borderId="19" xfId="0" applyNumberFormat="1" applyFont="1" applyFill="1" applyBorder="1" applyAlignment="1" applyProtection="1">
      <alignment horizontal="center" wrapText="1"/>
      <protection/>
    </xf>
    <xf numFmtId="10" fontId="7" fillId="16" borderId="19" xfId="0" applyNumberFormat="1" applyFont="1" applyFill="1" applyBorder="1" applyAlignment="1" applyProtection="1">
      <alignment horizontal="center" wrapText="1"/>
      <protection/>
    </xf>
    <xf numFmtId="0" fontId="108" fillId="16" borderId="19" xfId="0" applyFont="1" applyFill="1" applyBorder="1" applyAlignment="1">
      <alignment wrapText="1"/>
    </xf>
    <xf numFmtId="0" fontId="108" fillId="56" borderId="19" xfId="0" applyFont="1" applyFill="1" applyBorder="1" applyAlignment="1">
      <alignment wrapText="1"/>
    </xf>
    <xf numFmtId="0" fontId="108" fillId="8" borderId="19" xfId="0" applyFont="1" applyFill="1" applyBorder="1" applyAlignment="1" applyProtection="1">
      <alignment wrapText="1"/>
      <protection/>
    </xf>
    <xf numFmtId="0" fontId="54" fillId="48" borderId="19" xfId="0" applyFont="1" applyFill="1" applyBorder="1" applyAlignment="1" applyProtection="1">
      <alignment horizontal="center" wrapText="1"/>
      <protection/>
    </xf>
    <xf numFmtId="10" fontId="99" fillId="0" borderId="19" xfId="0" applyNumberFormat="1" applyFont="1" applyBorder="1" applyAlignment="1" applyProtection="1">
      <alignment horizontal="center" wrapText="1"/>
      <protection/>
    </xf>
    <xf numFmtId="0" fontId="99" fillId="0" borderId="19" xfId="0" applyFont="1" applyBorder="1" applyAlignment="1" applyProtection="1">
      <alignment horizontal="right"/>
      <protection/>
    </xf>
    <xf numFmtId="0" fontId="99" fillId="0" borderId="19" xfId="0" applyFont="1" applyBorder="1" applyAlignment="1" applyProtection="1">
      <alignment horizontal="center"/>
      <protection/>
    </xf>
    <xf numFmtId="10" fontId="99" fillId="0" borderId="19" xfId="0" applyNumberFormat="1" applyFont="1" applyBorder="1" applyAlignment="1" applyProtection="1">
      <alignment horizontal="right" wrapText="1"/>
      <protection/>
    </xf>
    <xf numFmtId="0" fontId="99" fillId="0" borderId="19" xfId="133" applyFont="1" applyBorder="1" applyAlignment="1" applyProtection="1">
      <alignment horizontal="right" wrapText="1"/>
      <protection/>
    </xf>
    <xf numFmtId="0" fontId="99" fillId="0" borderId="19" xfId="0" applyFont="1" applyFill="1" applyBorder="1" applyAlignment="1" applyProtection="1">
      <alignment horizontal="center"/>
      <protection/>
    </xf>
    <xf numFmtId="0" fontId="99" fillId="0" borderId="19" xfId="0" applyFont="1" applyBorder="1" applyAlignment="1" applyProtection="1">
      <alignment horizontal="center" wrapText="1"/>
      <protection/>
    </xf>
    <xf numFmtId="0" fontId="95" fillId="0" borderId="20" xfId="0" applyFont="1" applyBorder="1" applyAlignment="1">
      <alignment/>
    </xf>
    <xf numFmtId="1" fontId="96" fillId="51" borderId="19" xfId="0" applyNumberFormat="1" applyFont="1" applyFill="1" applyBorder="1" applyAlignment="1">
      <alignment horizontal="center" wrapText="1"/>
    </xf>
    <xf numFmtId="0" fontId="99" fillId="47" borderId="19" xfId="0" applyFont="1" applyFill="1" applyBorder="1" applyAlignment="1">
      <alignment horizontal="center" vertical="center" wrapText="1"/>
    </xf>
    <xf numFmtId="0" fontId="12" fillId="0" borderId="19" xfId="0" applyFont="1" applyBorder="1" applyAlignment="1" applyProtection="1">
      <alignment wrapText="1"/>
      <protection/>
    </xf>
    <xf numFmtId="0" fontId="99" fillId="51" borderId="19" xfId="0" applyFont="1" applyFill="1" applyBorder="1" applyAlignment="1" applyProtection="1">
      <alignment horizontal="left" wrapText="1"/>
      <protection/>
    </xf>
    <xf numFmtId="0" fontId="99" fillId="0" borderId="19" xfId="0" applyFont="1" applyBorder="1" applyAlignment="1" applyProtection="1">
      <alignment wrapText="1"/>
      <protection/>
    </xf>
    <xf numFmtId="1" fontId="2" fillId="57" borderId="19" xfId="0" applyNumberFormat="1" applyFont="1" applyFill="1" applyBorder="1" applyAlignment="1">
      <alignment horizontal="center" wrapText="1"/>
    </xf>
    <xf numFmtId="1" fontId="2" fillId="53" borderId="19" xfId="0" applyNumberFormat="1" applyFont="1" applyFill="1" applyBorder="1" applyAlignment="1">
      <alignment horizontal="center" wrapText="1"/>
    </xf>
    <xf numFmtId="1" fontId="2" fillId="16" borderId="19" xfId="0" applyNumberFormat="1" applyFont="1" applyFill="1" applyBorder="1" applyAlignment="1">
      <alignment horizontal="center" wrapText="1"/>
    </xf>
    <xf numFmtId="1" fontId="12" fillId="48" borderId="19" xfId="0" applyNumberFormat="1" applyFont="1" applyFill="1" applyBorder="1" applyAlignment="1">
      <alignment horizontal="center" wrapText="1"/>
    </xf>
    <xf numFmtId="0" fontId="12" fillId="57" borderId="19" xfId="0" applyFont="1" applyFill="1" applyBorder="1" applyAlignment="1">
      <alignment wrapText="1"/>
    </xf>
    <xf numFmtId="0" fontId="12" fillId="53" borderId="19" xfId="0" applyFont="1" applyFill="1" applyBorder="1" applyAlignment="1">
      <alignment wrapText="1"/>
    </xf>
    <xf numFmtId="0" fontId="12" fillId="16" borderId="19" xfId="0" applyFont="1" applyFill="1" applyBorder="1" applyAlignment="1" applyProtection="1">
      <alignment wrapText="1"/>
      <protection/>
    </xf>
    <xf numFmtId="0" fontId="99" fillId="47" borderId="23" xfId="0" applyFont="1" applyFill="1" applyBorder="1" applyAlignment="1">
      <alignment horizontal="center" vertical="center" wrapText="1"/>
    </xf>
    <xf numFmtId="2" fontId="14" fillId="52" borderId="19" xfId="133" applyNumberFormat="1" applyFont="1" applyFill="1" applyBorder="1" applyAlignment="1">
      <alignment horizontal="center" wrapText="1"/>
      <protection/>
    </xf>
    <xf numFmtId="0" fontId="99" fillId="0" borderId="19" xfId="0" applyFont="1" applyBorder="1" applyAlignment="1" applyProtection="1">
      <alignment horizontal="left" wrapText="1"/>
      <protection/>
    </xf>
    <xf numFmtId="0" fontId="109" fillId="0" borderId="19" xfId="0" applyFont="1" applyBorder="1" applyAlignment="1" applyProtection="1">
      <alignment horizontal="right"/>
      <protection/>
    </xf>
    <xf numFmtId="0" fontId="109" fillId="0" borderId="19" xfId="0" applyFont="1" applyBorder="1" applyAlignment="1" applyProtection="1">
      <alignment horizontal="right" wrapText="1"/>
      <protection/>
    </xf>
    <xf numFmtId="0" fontId="2" fillId="52" borderId="19" xfId="0" applyFont="1" applyFill="1" applyBorder="1" applyAlignment="1">
      <alignment wrapText="1"/>
    </xf>
    <xf numFmtId="0" fontId="2" fillId="58" borderId="19" xfId="0" applyFont="1" applyFill="1" applyBorder="1" applyAlignment="1">
      <alignment wrapText="1"/>
    </xf>
    <xf numFmtId="0" fontId="2" fillId="57" borderId="19" xfId="0" applyFont="1" applyFill="1" applyBorder="1" applyAlignment="1" applyProtection="1">
      <alignment wrapText="1"/>
      <protection/>
    </xf>
    <xf numFmtId="0" fontId="7" fillId="55" borderId="19" xfId="0" applyFont="1" applyFill="1" applyBorder="1" applyAlignment="1" applyProtection="1">
      <alignment horizontal="left" vertical="top" wrapText="1"/>
      <protection locked="0"/>
    </xf>
    <xf numFmtId="0" fontId="4" fillId="48" borderId="19" xfId="0" applyFont="1" applyFill="1" applyBorder="1" applyAlignment="1" applyProtection="1">
      <alignment/>
      <protection/>
    </xf>
    <xf numFmtId="0" fontId="4" fillId="48" borderId="19" xfId="0" applyFont="1" applyFill="1" applyBorder="1" applyAlignment="1" applyProtection="1">
      <alignment wrapText="1"/>
      <protection/>
    </xf>
    <xf numFmtId="1" fontId="107" fillId="52" borderId="19" xfId="0" applyNumberFormat="1" applyFont="1" applyFill="1" applyBorder="1" applyAlignment="1" applyProtection="1">
      <alignment horizontal="center"/>
      <protection/>
    </xf>
    <xf numFmtId="0" fontId="4" fillId="4" borderId="20" xfId="0" applyFont="1" applyFill="1" applyBorder="1" applyAlignment="1" applyProtection="1">
      <alignment/>
      <protection locked="0"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wrapText="1"/>
      <protection/>
    </xf>
    <xf numFmtId="0" fontId="4" fillId="0" borderId="20" xfId="0" applyFont="1" applyBorder="1" applyAlignment="1" applyProtection="1">
      <alignment horizontal="center" wrapText="1"/>
      <protection/>
    </xf>
    <xf numFmtId="0" fontId="12" fillId="0" borderId="0" xfId="129" applyFont="1" applyBorder="1" applyAlignment="1" applyProtection="1">
      <alignment horizontal="center" vertical="center" wrapText="1"/>
      <protection/>
    </xf>
    <xf numFmtId="0" fontId="110" fillId="0" borderId="19" xfId="129" applyFont="1" applyBorder="1" applyAlignment="1" applyProtection="1">
      <alignment wrapText="1"/>
      <protection/>
    </xf>
    <xf numFmtId="0" fontId="1" fillId="0" borderId="19" xfId="129" applyFont="1" applyBorder="1" applyAlignment="1" applyProtection="1">
      <alignment horizontal="center" wrapText="1"/>
      <protection/>
    </xf>
    <xf numFmtId="0" fontId="96" fillId="0" borderId="19" xfId="129" applyFont="1" applyBorder="1" applyAlignment="1" applyProtection="1">
      <alignment horizontal="right" wrapText="1"/>
      <protection/>
    </xf>
    <xf numFmtId="0" fontId="2" fillId="0" borderId="19" xfId="129" applyFont="1" applyBorder="1" applyAlignment="1" applyProtection="1">
      <alignment horizontal="right" wrapText="1"/>
      <protection/>
    </xf>
    <xf numFmtId="0" fontId="2" fillId="0" borderId="24" xfId="129" applyFont="1" applyBorder="1" applyAlignment="1" applyProtection="1">
      <alignment horizontal="right" wrapText="1"/>
      <protection/>
    </xf>
    <xf numFmtId="0" fontId="2" fillId="0" borderId="25" xfId="129" applyFont="1" applyBorder="1" applyAlignment="1" applyProtection="1">
      <alignment horizontal="right" wrapText="1"/>
      <protection/>
    </xf>
    <xf numFmtId="0" fontId="1" fillId="0" borderId="19" xfId="129" applyFont="1" applyBorder="1" applyAlignment="1" applyProtection="1">
      <alignment wrapText="1"/>
      <protection/>
    </xf>
    <xf numFmtId="0" fontId="1" fillId="0" borderId="24" xfId="129" applyFont="1" applyBorder="1" applyAlignment="1" applyProtection="1">
      <alignment horizontal="center" vertical="center" wrapText="1"/>
      <protection/>
    </xf>
    <xf numFmtId="0" fontId="1" fillId="0" borderId="26" xfId="129" applyFont="1" applyBorder="1" applyAlignment="1" applyProtection="1">
      <alignment horizontal="center" vertical="center" wrapText="1"/>
      <protection/>
    </xf>
    <xf numFmtId="0" fontId="1" fillId="0" borderId="25" xfId="129" applyFont="1" applyBorder="1" applyAlignment="1" applyProtection="1">
      <alignment horizontal="center" vertical="center" wrapText="1"/>
      <protection/>
    </xf>
    <xf numFmtId="0" fontId="110" fillId="0" borderId="24" xfId="129" applyFont="1" applyBorder="1" applyAlignment="1" applyProtection="1">
      <alignment horizontal="center"/>
      <protection locked="0"/>
    </xf>
    <xf numFmtId="0" fontId="110" fillId="0" borderId="26" xfId="129" applyFont="1" applyBorder="1" applyAlignment="1" applyProtection="1">
      <alignment horizontal="center"/>
      <protection locked="0"/>
    </xf>
    <xf numFmtId="0" fontId="110" fillId="0" borderId="25" xfId="129" applyFont="1" applyBorder="1" applyAlignment="1" applyProtection="1">
      <alignment horizontal="center"/>
      <protection locked="0"/>
    </xf>
    <xf numFmtId="0" fontId="1" fillId="0" borderId="19" xfId="129" applyFont="1" applyBorder="1" applyAlignment="1" applyProtection="1">
      <alignment horizontal="center" vertical="center"/>
      <protection/>
    </xf>
    <xf numFmtId="0" fontId="96" fillId="0" borderId="19" xfId="129" applyFont="1" applyBorder="1" applyAlignment="1" applyProtection="1">
      <alignment wrapText="1"/>
      <protection/>
    </xf>
    <xf numFmtId="0" fontId="2" fillId="0" borderId="23" xfId="129" applyFont="1" applyBorder="1" applyAlignment="1" applyProtection="1">
      <alignment horizontal="center" vertical="center" wrapText="1"/>
      <protection/>
    </xf>
    <xf numFmtId="0" fontId="2" fillId="0" borderId="22" xfId="129" applyFont="1" applyBorder="1" applyAlignment="1" applyProtection="1">
      <alignment horizontal="center" vertical="center" wrapText="1"/>
      <protection/>
    </xf>
    <xf numFmtId="0" fontId="4" fillId="48" borderId="19" xfId="129" applyFont="1" applyFill="1" applyBorder="1" applyAlignment="1" applyProtection="1">
      <alignment wrapText="1"/>
      <protection/>
    </xf>
    <xf numFmtId="0" fontId="4" fillId="48" borderId="19" xfId="129" applyFont="1" applyFill="1" applyBorder="1" applyAlignment="1" applyProtection="1">
      <alignment horizontal="center" wrapText="1"/>
      <protection/>
    </xf>
    <xf numFmtId="0" fontId="111" fillId="51" borderId="19" xfId="129" applyFont="1" applyFill="1" applyBorder="1" applyAlignment="1" applyProtection="1">
      <alignment horizontal="center" vertical="center" wrapText="1"/>
      <protection/>
    </xf>
    <xf numFmtId="0" fontId="99" fillId="0" borderId="21" xfId="129" applyFont="1" applyBorder="1" applyAlignment="1" applyProtection="1">
      <alignment horizontal="center" vertical="center" wrapText="1"/>
      <protection/>
    </xf>
    <xf numFmtId="0" fontId="99" fillId="0" borderId="0" xfId="129" applyFont="1" applyBorder="1" applyAlignment="1" applyProtection="1">
      <alignment horizontal="center" vertical="center" wrapText="1"/>
      <protection/>
    </xf>
    <xf numFmtId="0" fontId="2" fillId="0" borderId="19" xfId="129" applyFont="1" applyBorder="1" applyAlignment="1" applyProtection="1">
      <alignment horizontal="center" vertical="center" wrapText="1"/>
      <protection/>
    </xf>
    <xf numFmtId="0" fontId="111" fillId="51" borderId="19" xfId="129" applyFont="1" applyFill="1" applyBorder="1" applyAlignment="1" applyProtection="1">
      <alignment horizontal="center" vertical="top" wrapText="1"/>
      <protection/>
    </xf>
    <xf numFmtId="0" fontId="2" fillId="0" borderId="19" xfId="129" applyFont="1" applyFill="1" applyBorder="1" applyAlignment="1" applyProtection="1">
      <alignment horizontal="center" wrapText="1"/>
      <protection/>
    </xf>
    <xf numFmtId="0" fontId="112" fillId="0" borderId="19" xfId="129" applyFont="1" applyFill="1" applyBorder="1" applyAlignment="1" applyProtection="1">
      <alignment horizontal="center" wrapText="1"/>
      <protection/>
    </xf>
    <xf numFmtId="0" fontId="38" fillId="0" borderId="0" xfId="129" applyFont="1" applyAlignment="1" applyProtection="1">
      <alignment wrapText="1"/>
      <protection/>
    </xf>
    <xf numFmtId="0" fontId="1" fillId="0" borderId="0" xfId="129" applyFont="1" applyAlignment="1" applyProtection="1">
      <alignment wrapText="1"/>
      <protection/>
    </xf>
    <xf numFmtId="0" fontId="4" fillId="0" borderId="20" xfId="129" applyFont="1" applyBorder="1" applyAlignment="1" applyProtection="1">
      <alignment horizontal="center" vertical="center" wrapText="1"/>
      <protection/>
    </xf>
    <xf numFmtId="178" fontId="2" fillId="4" borderId="19" xfId="129" applyNumberFormat="1" applyFont="1" applyFill="1" applyBorder="1" applyAlignment="1" applyProtection="1">
      <alignment horizontal="center" wrapText="1"/>
      <protection locked="0"/>
    </xf>
    <xf numFmtId="0" fontId="18" fillId="0" borderId="0" xfId="129" applyFont="1" applyBorder="1" applyAlignment="1" applyProtection="1">
      <alignment horizontal="left" wrapText="1"/>
      <protection/>
    </xf>
    <xf numFmtId="1" fontId="1" fillId="0" borderId="24" xfId="129" applyNumberFormat="1" applyFont="1" applyBorder="1" applyAlignment="1" applyProtection="1">
      <alignment horizontal="center" wrapText="1"/>
      <protection/>
    </xf>
    <xf numFmtId="1" fontId="1" fillId="0" borderId="26" xfId="129" applyNumberFormat="1" applyFont="1" applyBorder="1" applyAlignment="1" applyProtection="1">
      <alignment horizontal="center" wrapText="1"/>
      <protection/>
    </xf>
    <xf numFmtId="1" fontId="1" fillId="0" borderId="25" xfId="129" applyNumberFormat="1" applyFont="1" applyBorder="1" applyAlignment="1" applyProtection="1">
      <alignment horizontal="center" wrapText="1"/>
      <protection/>
    </xf>
    <xf numFmtId="0" fontId="38" fillId="0" borderId="0" xfId="129" applyFont="1" applyAlignment="1" applyProtection="1">
      <alignment vertical="top" wrapText="1"/>
      <protection/>
    </xf>
    <xf numFmtId="0" fontId="1" fillId="0" borderId="0" xfId="129" applyFont="1" applyAlignment="1" applyProtection="1">
      <alignment vertical="top" wrapText="1"/>
      <protection/>
    </xf>
    <xf numFmtId="1" fontId="2" fillId="4" borderId="19" xfId="129" applyNumberFormat="1" applyFont="1" applyFill="1" applyBorder="1" applyAlignment="1" applyProtection="1">
      <alignment horizontal="center" wrapText="1"/>
      <protection locked="0"/>
    </xf>
    <xf numFmtId="2" fontId="2" fillId="4" borderId="19" xfId="129" applyNumberFormat="1" applyFont="1" applyFill="1" applyBorder="1" applyAlignment="1" applyProtection="1">
      <alignment horizontal="center" wrapText="1"/>
      <protection locked="0"/>
    </xf>
    <xf numFmtId="0" fontId="38" fillId="0" borderId="0" xfId="0" applyNumberFormat="1" applyFont="1" applyAlignment="1" applyProtection="1">
      <alignment vertical="center" wrapText="1"/>
      <protection/>
    </xf>
    <xf numFmtId="0" fontId="1" fillId="0" borderId="0" xfId="0" applyNumberFormat="1" applyFont="1" applyAlignment="1" applyProtection="1">
      <alignment vertical="center" wrapText="1"/>
      <protection/>
    </xf>
    <xf numFmtId="0" fontId="2" fillId="0" borderId="24" xfId="0" applyFont="1" applyBorder="1" applyAlignment="1" applyProtection="1">
      <alignment horizontal="center" wrapText="1"/>
      <protection locked="0"/>
    </xf>
    <xf numFmtId="0" fontId="2" fillId="0" borderId="26" xfId="0" applyFont="1" applyBorder="1" applyAlignment="1" applyProtection="1">
      <alignment horizontal="center" wrapText="1"/>
      <protection locked="0"/>
    </xf>
    <xf numFmtId="0" fontId="2" fillId="0" borderId="25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/>
    </xf>
    <xf numFmtId="0" fontId="113" fillId="52" borderId="0" xfId="0" applyFont="1" applyFill="1" applyAlignment="1" applyProtection="1">
      <alignment horizontal="center" vertical="top" wrapText="1"/>
      <protection/>
    </xf>
    <xf numFmtId="0" fontId="114" fillId="52" borderId="0" xfId="0" applyFont="1" applyFill="1" applyAlignment="1" applyProtection="1">
      <alignment horizontal="center" vertical="top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48" fillId="52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wrapText="1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wrapText="1"/>
    </xf>
    <xf numFmtId="0" fontId="1" fillId="0" borderId="19" xfId="0" applyFont="1" applyFill="1" applyBorder="1" applyAlignment="1">
      <alignment horizontal="center" vertical="center" wrapText="1"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99" fillId="0" borderId="27" xfId="0" applyFont="1" applyFill="1" applyBorder="1" applyAlignment="1">
      <alignment horizontal="center" vertical="center" wrapText="1"/>
    </xf>
    <xf numFmtId="0" fontId="99" fillId="0" borderId="2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wrapText="1"/>
    </xf>
    <xf numFmtId="0" fontId="2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55" borderId="19" xfId="0" applyFont="1" applyFill="1" applyBorder="1" applyAlignment="1">
      <alignment horizontal="center" vertical="center" wrapText="1"/>
    </xf>
    <xf numFmtId="0" fontId="1" fillId="55" borderId="24" xfId="0" applyFont="1" applyFill="1" applyBorder="1" applyAlignment="1">
      <alignment horizontal="center" vertical="center" wrapText="1"/>
    </xf>
    <xf numFmtId="0" fontId="1" fillId="16" borderId="19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47" borderId="24" xfId="0" applyFont="1" applyFill="1" applyBorder="1" applyAlignment="1">
      <alignment horizontal="center" vertical="center" wrapText="1"/>
    </xf>
    <xf numFmtId="0" fontId="1" fillId="47" borderId="26" xfId="0" applyFont="1" applyFill="1" applyBorder="1" applyAlignment="1">
      <alignment horizontal="center" vertical="center" wrapText="1"/>
    </xf>
    <xf numFmtId="0" fontId="1" fillId="47" borderId="25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51" borderId="24" xfId="0" applyFont="1" applyFill="1" applyBorder="1" applyAlignment="1">
      <alignment horizontal="center" vertical="center" wrapText="1"/>
    </xf>
    <xf numFmtId="0" fontId="1" fillId="51" borderId="26" xfId="0" applyFont="1" applyFill="1" applyBorder="1" applyAlignment="1">
      <alignment horizontal="center" vertical="center" wrapText="1"/>
    </xf>
    <xf numFmtId="0" fontId="1" fillId="51" borderId="25" xfId="0" applyFont="1" applyFill="1" applyBorder="1" applyAlignment="1">
      <alignment horizontal="center" vertical="center" wrapText="1"/>
    </xf>
    <xf numFmtId="0" fontId="1" fillId="52" borderId="24" xfId="0" applyFont="1" applyFill="1" applyBorder="1" applyAlignment="1">
      <alignment horizontal="center" vertical="center" wrapText="1"/>
    </xf>
    <xf numFmtId="0" fontId="1" fillId="52" borderId="26" xfId="0" applyFont="1" applyFill="1" applyBorder="1" applyAlignment="1">
      <alignment horizontal="center" vertical="center" wrapText="1"/>
    </xf>
    <xf numFmtId="0" fontId="1" fillId="52" borderId="25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0" xfId="0" applyFont="1" applyBorder="1" applyAlignment="1">
      <alignment horizontal="center" vertical="center" wrapText="1" shrinkToFit="1"/>
    </xf>
    <xf numFmtId="0" fontId="1" fillId="0" borderId="24" xfId="0" applyFont="1" applyBorder="1" applyAlignment="1">
      <alignment horizontal="center" vertical="center" wrapText="1" shrinkToFit="1"/>
    </xf>
    <xf numFmtId="0" fontId="1" fillId="0" borderId="25" xfId="0" applyFont="1" applyBorder="1" applyAlignment="1">
      <alignment horizontal="center" vertical="center" wrapText="1" shrinkToFi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7" fillId="0" borderId="19" xfId="133" applyFont="1" applyFill="1" applyBorder="1" applyAlignment="1">
      <alignment horizontal="center" vertical="center" wrapText="1"/>
      <protection/>
    </xf>
    <xf numFmtId="0" fontId="95" fillId="0" borderId="27" xfId="133" applyFont="1" applyFill="1" applyBorder="1" applyAlignment="1">
      <alignment horizontal="center" vertical="center" wrapText="1"/>
      <protection/>
    </xf>
    <xf numFmtId="0" fontId="95" fillId="0" borderId="28" xfId="133" applyFont="1" applyFill="1" applyBorder="1" applyAlignment="1">
      <alignment horizontal="center" vertical="center" wrapText="1"/>
      <protection/>
    </xf>
    <xf numFmtId="0" fontId="95" fillId="0" borderId="30" xfId="133" applyFont="1" applyFill="1" applyBorder="1" applyAlignment="1">
      <alignment horizontal="center" vertical="center" wrapText="1"/>
      <protection/>
    </xf>
    <xf numFmtId="0" fontId="95" fillId="0" borderId="20" xfId="133" applyFont="1" applyFill="1" applyBorder="1" applyAlignment="1">
      <alignment horizontal="center" vertical="center" wrapText="1"/>
      <protection/>
    </xf>
    <xf numFmtId="2" fontId="99" fillId="53" borderId="27" xfId="133" applyNumberFormat="1" applyFont="1" applyFill="1" applyBorder="1" applyAlignment="1">
      <alignment horizontal="center" vertical="center" wrapText="1"/>
      <protection/>
    </xf>
    <xf numFmtId="2" fontId="99" fillId="53" borderId="28" xfId="133" applyNumberFormat="1" applyFont="1" applyFill="1" applyBorder="1" applyAlignment="1">
      <alignment horizontal="center" vertical="center" wrapText="1"/>
      <protection/>
    </xf>
    <xf numFmtId="2" fontId="99" fillId="53" borderId="31" xfId="133" applyNumberFormat="1" applyFont="1" applyFill="1" applyBorder="1" applyAlignment="1">
      <alignment horizontal="center" vertical="center" wrapText="1"/>
      <protection/>
    </xf>
    <xf numFmtId="2" fontId="99" fillId="53" borderId="30" xfId="133" applyNumberFormat="1" applyFont="1" applyFill="1" applyBorder="1" applyAlignment="1">
      <alignment horizontal="center" vertical="center" wrapText="1"/>
      <protection/>
    </xf>
    <xf numFmtId="2" fontId="99" fillId="53" borderId="20" xfId="133" applyNumberFormat="1" applyFont="1" applyFill="1" applyBorder="1" applyAlignment="1">
      <alignment horizontal="center" vertical="center" wrapText="1"/>
      <protection/>
    </xf>
    <xf numFmtId="2" fontId="99" fillId="53" borderId="32" xfId="133" applyNumberFormat="1" applyFont="1" applyFill="1" applyBorder="1" applyAlignment="1">
      <alignment horizontal="center" vertical="center" wrapText="1"/>
      <protection/>
    </xf>
    <xf numFmtId="2" fontId="2" fillId="8" borderId="27" xfId="133" applyNumberFormat="1" applyFont="1" applyFill="1" applyBorder="1" applyAlignment="1">
      <alignment horizontal="center" vertical="center" wrapText="1"/>
      <protection/>
    </xf>
    <xf numFmtId="2" fontId="2" fillId="8" borderId="28" xfId="133" applyNumberFormat="1" applyFont="1" applyFill="1" applyBorder="1" applyAlignment="1">
      <alignment horizontal="center" vertical="center" wrapText="1"/>
      <protection/>
    </xf>
    <xf numFmtId="2" fontId="2" fillId="8" borderId="31" xfId="133" applyNumberFormat="1" applyFont="1" applyFill="1" applyBorder="1" applyAlignment="1">
      <alignment horizontal="center" vertical="center" wrapText="1"/>
      <protection/>
    </xf>
    <xf numFmtId="2" fontId="2" fillId="8" borderId="30" xfId="133" applyNumberFormat="1" applyFont="1" applyFill="1" applyBorder="1" applyAlignment="1">
      <alignment horizontal="center" vertical="center" wrapText="1"/>
      <protection/>
    </xf>
    <xf numFmtId="2" fontId="2" fillId="8" borderId="20" xfId="133" applyNumberFormat="1" applyFont="1" applyFill="1" applyBorder="1" applyAlignment="1">
      <alignment horizontal="center" vertical="center" wrapText="1"/>
      <protection/>
    </xf>
    <xf numFmtId="2" fontId="2" fillId="8" borderId="32" xfId="133" applyNumberFormat="1" applyFont="1" applyFill="1" applyBorder="1" applyAlignment="1">
      <alignment horizontal="center" vertical="center" wrapText="1"/>
      <protection/>
    </xf>
    <xf numFmtId="2" fontId="2" fillId="52" borderId="24" xfId="133" applyNumberFormat="1" applyFont="1" applyFill="1" applyBorder="1" applyAlignment="1">
      <alignment horizontal="center" vertical="center" wrapText="1"/>
      <protection/>
    </xf>
    <xf numFmtId="2" fontId="2" fillId="52" borderId="26" xfId="133" applyNumberFormat="1" applyFont="1" applyFill="1" applyBorder="1" applyAlignment="1">
      <alignment horizontal="center" vertical="center" wrapText="1"/>
      <protection/>
    </xf>
    <xf numFmtId="2" fontId="2" fillId="52" borderId="25" xfId="133" applyNumberFormat="1" applyFont="1" applyFill="1" applyBorder="1" applyAlignment="1">
      <alignment horizontal="center" vertical="center" wrapText="1"/>
      <protection/>
    </xf>
    <xf numFmtId="0" fontId="7" fillId="52" borderId="24" xfId="133" applyFont="1" applyFill="1" applyBorder="1" applyAlignment="1">
      <alignment horizontal="center" vertical="center" wrapText="1"/>
      <protection/>
    </xf>
    <xf numFmtId="0" fontId="7" fillId="52" borderId="26" xfId="133" applyFont="1" applyFill="1" applyBorder="1" applyAlignment="1">
      <alignment horizontal="center" vertical="center" wrapText="1"/>
      <protection/>
    </xf>
    <xf numFmtId="0" fontId="7" fillId="52" borderId="25" xfId="133" applyFont="1" applyFill="1" applyBorder="1" applyAlignment="1">
      <alignment horizontal="center" vertical="center" wrapText="1"/>
      <protection/>
    </xf>
    <xf numFmtId="0" fontId="2" fillId="0" borderId="19" xfId="133" applyFont="1" applyFill="1" applyBorder="1" applyAlignment="1" applyProtection="1">
      <alignment horizontal="center" vertical="center" wrapText="1"/>
      <protection/>
    </xf>
    <xf numFmtId="2" fontId="2" fillId="0" borderId="19" xfId="133" applyNumberFormat="1" applyFont="1" applyFill="1" applyBorder="1" applyAlignment="1" applyProtection="1">
      <alignment horizontal="center" vertical="center" wrapText="1"/>
      <protection/>
    </xf>
    <xf numFmtId="0" fontId="7" fillId="0" borderId="19" xfId="133" applyFont="1" applyBorder="1" applyAlignment="1" applyProtection="1">
      <alignment horizontal="center" vertical="center"/>
      <protection/>
    </xf>
  </cellXfs>
  <cellStyles count="146">
    <cellStyle name="Normal" xfId="0"/>
    <cellStyle name="20% — акцент1" xfId="15"/>
    <cellStyle name="20% - Акцент1 2" xfId="16"/>
    <cellStyle name="20% - Акцент1 3" xfId="17"/>
    <cellStyle name="20% — акцент2" xfId="18"/>
    <cellStyle name="20% - Акцент2 2" xfId="19"/>
    <cellStyle name="20% - Акцент2 3" xfId="20"/>
    <cellStyle name="20% — акцент3" xfId="21"/>
    <cellStyle name="20% - Акцент3 2" xfId="22"/>
    <cellStyle name="20% - Акцент3 3" xfId="23"/>
    <cellStyle name="20% — акцент4" xfId="24"/>
    <cellStyle name="20% - Акцент4 2" xfId="25"/>
    <cellStyle name="20% - Акцент4 3" xfId="26"/>
    <cellStyle name="20% — акцент5" xfId="27"/>
    <cellStyle name="20% - Акцент5 2" xfId="28"/>
    <cellStyle name="20% - Акцент5 3" xfId="29"/>
    <cellStyle name="20% — акцент6" xfId="30"/>
    <cellStyle name="20% - Акцент6 2" xfId="31"/>
    <cellStyle name="20% - Акцент6 3" xfId="32"/>
    <cellStyle name="40% — акцент1" xfId="33"/>
    <cellStyle name="40% - Акцент1 2" xfId="34"/>
    <cellStyle name="40% - Акцент1 3" xfId="35"/>
    <cellStyle name="40% — акцент2" xfId="36"/>
    <cellStyle name="40% - Акцент2 2" xfId="37"/>
    <cellStyle name="40% - Акцент2 3" xfId="38"/>
    <cellStyle name="40% — акцент3" xfId="39"/>
    <cellStyle name="40% - Акцент3 2" xfId="40"/>
    <cellStyle name="40% - Акцент3 3" xfId="41"/>
    <cellStyle name="40% — акцент4" xfId="42"/>
    <cellStyle name="40% - Акцент4 2" xfId="43"/>
    <cellStyle name="40% - Акцент4 3" xfId="44"/>
    <cellStyle name="40% — акцент5" xfId="45"/>
    <cellStyle name="40% - Акцент5 2" xfId="46"/>
    <cellStyle name="40% - Акцент5 3" xfId="47"/>
    <cellStyle name="40% — акцент6" xfId="48"/>
    <cellStyle name="40% - Акцент6 2" xfId="49"/>
    <cellStyle name="40% - Акцент6 3" xfId="50"/>
    <cellStyle name="60% — акцент1" xfId="51"/>
    <cellStyle name="60% - Акцент1 2" xfId="52"/>
    <cellStyle name="60% - Акцент1 3" xfId="53"/>
    <cellStyle name="60% — акцент2" xfId="54"/>
    <cellStyle name="60% - Акцент2 2" xfId="55"/>
    <cellStyle name="60% - Акцент2 3" xfId="56"/>
    <cellStyle name="60% — акцент3" xfId="57"/>
    <cellStyle name="60% - Акцент3 2" xfId="58"/>
    <cellStyle name="60% - Акцент3 3" xfId="59"/>
    <cellStyle name="60% — акцент4" xfId="60"/>
    <cellStyle name="60% - Акцент4 2" xfId="61"/>
    <cellStyle name="60% - Акцент4 3" xfId="62"/>
    <cellStyle name="60% — акцент5" xfId="63"/>
    <cellStyle name="60% - Акцент5 2" xfId="64"/>
    <cellStyle name="60% - Акцент5 3" xfId="65"/>
    <cellStyle name="60% — акцент6" xfId="66"/>
    <cellStyle name="60% - Акцент6 2" xfId="67"/>
    <cellStyle name="60% - Акцент6 3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Hyperlink" xfId="96"/>
    <cellStyle name="Currency" xfId="97"/>
    <cellStyle name="Currency [0]" xfId="98"/>
    <cellStyle name="Заголовок 1" xfId="99"/>
    <cellStyle name="Заголовок 1 2" xfId="100"/>
    <cellStyle name="Заголовок 1 3" xfId="101"/>
    <cellStyle name="Заголовок 2" xfId="102"/>
    <cellStyle name="Заголовок 2 2" xfId="103"/>
    <cellStyle name="Заголовок 2 3" xfId="104"/>
    <cellStyle name="Заголовок 3" xfId="105"/>
    <cellStyle name="Заголовок 3 2" xfId="106"/>
    <cellStyle name="Заголовок 3 3" xfId="107"/>
    <cellStyle name="Заголовок 4" xfId="108"/>
    <cellStyle name="Заголовок 4 2" xfId="109"/>
    <cellStyle name="Заголовок 4 3" xfId="110"/>
    <cellStyle name="Итог" xfId="111"/>
    <cellStyle name="Итог 2" xfId="112"/>
    <cellStyle name="Итог 3" xfId="113"/>
    <cellStyle name="Контрольная ячейка" xfId="114"/>
    <cellStyle name="Контрольная ячейка 2" xfId="115"/>
    <cellStyle name="Контрольная ячейка 3" xfId="116"/>
    <cellStyle name="Название" xfId="117"/>
    <cellStyle name="Название 2" xfId="118"/>
    <cellStyle name="Название 3" xfId="119"/>
    <cellStyle name="Нейтральный" xfId="120"/>
    <cellStyle name="Нейтральный 2" xfId="121"/>
    <cellStyle name="Нейтральный 3" xfId="122"/>
    <cellStyle name="Обычный 2" xfId="123"/>
    <cellStyle name="Обычный 2 2" xfId="124"/>
    <cellStyle name="Обычный 3" xfId="125"/>
    <cellStyle name="Обычный 4" xfId="126"/>
    <cellStyle name="Обычный 5" xfId="127"/>
    <cellStyle name="Обычный 6" xfId="128"/>
    <cellStyle name="Обычный_1. Скорая" xfId="129"/>
    <cellStyle name="Обычный_Дневной" xfId="130"/>
    <cellStyle name="Обычный_Лист1" xfId="131"/>
    <cellStyle name="Обычный_Расчет среднего_шаблон" xfId="132"/>
    <cellStyle name="Обычный_Сводная таблица потребности в кадрах-2011-31_форматирование" xfId="133"/>
    <cellStyle name="Followed Hyperlink" xfId="134"/>
    <cellStyle name="Плохой" xfId="135"/>
    <cellStyle name="Плохой 2" xfId="136"/>
    <cellStyle name="Плохой 3" xfId="137"/>
    <cellStyle name="Пояснение" xfId="138"/>
    <cellStyle name="Пояснение 2" xfId="139"/>
    <cellStyle name="Пояснение 3" xfId="140"/>
    <cellStyle name="Примечание" xfId="141"/>
    <cellStyle name="Примечание 2" xfId="142"/>
    <cellStyle name="Примечание 3" xfId="143"/>
    <cellStyle name="Percent" xfId="144"/>
    <cellStyle name="Процентный 2" xfId="145"/>
    <cellStyle name="Процентный 2 2" xfId="146"/>
    <cellStyle name="Связанная ячейка" xfId="147"/>
    <cellStyle name="Связанная ячейка 2" xfId="148"/>
    <cellStyle name="Связанная ячейка 3" xfId="149"/>
    <cellStyle name="Текст предупреждения" xfId="150"/>
    <cellStyle name="Текст предупреждения 2" xfId="151"/>
    <cellStyle name="Текст предупреждения 3" xfId="152"/>
    <cellStyle name="Comma" xfId="153"/>
    <cellStyle name="Comma [0]" xfId="154"/>
    <cellStyle name="Финансовый 2" xfId="155"/>
    <cellStyle name="Финансовый 2 2" xfId="156"/>
    <cellStyle name="Хороший" xfId="157"/>
    <cellStyle name="Хороший 2" xfId="158"/>
    <cellStyle name="Хороший 3" xfId="1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47625</xdr:colOff>
      <xdr:row>4</xdr:row>
      <xdr:rowOff>133350</xdr:rowOff>
    </xdr:from>
    <xdr:ext cx="2019300" cy="590550"/>
    <xdr:sp>
      <xdr:nvSpPr>
        <xdr:cNvPr id="1" name="Text Box 7"/>
        <xdr:cNvSpPr txBox="1">
          <a:spLocks noChangeArrowheads="1"/>
        </xdr:cNvSpPr>
      </xdr:nvSpPr>
      <xdr:spPr>
        <a:xfrm>
          <a:off x="5543550" y="800100"/>
          <a:ext cx="2019300" cy="590550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 lIns="27432" tIns="22860" rIns="0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в шаблоне заполнять только  выделенные цветом ячейки</a:t>
          </a:r>
        </a:p>
      </xdr:txBody>
    </xdr:sp>
    <xdr:clientData/>
  </xdr:oneCellAnchor>
  <xdr:oneCellAnchor>
    <xdr:from>
      <xdr:col>3</xdr:col>
      <xdr:colOff>447675</xdr:colOff>
      <xdr:row>8</xdr:row>
      <xdr:rowOff>85725</xdr:rowOff>
    </xdr:from>
    <xdr:ext cx="3400425" cy="1209675"/>
    <xdr:sp>
      <xdr:nvSpPr>
        <xdr:cNvPr id="2" name="Text Box 2"/>
        <xdr:cNvSpPr txBox="1">
          <a:spLocks noChangeArrowheads="1"/>
        </xdr:cNvSpPr>
      </xdr:nvSpPr>
      <xdr:spPr>
        <a:xfrm>
          <a:off x="5257800" y="1466850"/>
          <a:ext cx="3400425" cy="1209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993300"/>
              </a:solidFill>
              <a:latin typeface="Times New Roman"/>
              <a:ea typeface="Times New Roman"/>
              <a:cs typeface="Times New Roman"/>
            </a:rPr>
            <a:t>* Плановое значение указывается на основании расчетных значений, полученных при расчете потребности во врачебных кадрах 
</a:t>
          </a:r>
          <a:r>
            <a:rPr lang="en-US" cap="none" sz="1200" b="1" i="0" u="none" baseline="0">
              <a:solidFill>
                <a:srgbClr val="993300"/>
              </a:solidFill>
              <a:latin typeface="Times New Roman"/>
              <a:ea typeface="Times New Roman"/>
              <a:cs typeface="Times New Roman"/>
            </a:rPr>
            <a:t>** Сведения о количестве ФАПов и ФП указываются с учетом передвижных
</a:t>
          </a:r>
          <a:r>
            <a:rPr lang="en-US" cap="none" sz="1200" b="1" i="0" u="none" baseline="0">
              <a:solidFill>
                <a:srgbClr val="993300"/>
              </a:solidFill>
              <a:latin typeface="Times New Roman"/>
              <a:ea typeface="Times New Roman"/>
              <a:cs typeface="Times New Roman"/>
            </a:rPr>
            <a:t>*** Сведения о количество мест в дневных стационарах указываются без учета сменности</a:t>
          </a:r>
        </a:p>
      </xdr:txBody>
    </xdr:sp>
    <xdr:clientData/>
  </xdr:oneCellAnchor>
  <xdr:twoCellAnchor>
    <xdr:from>
      <xdr:col>3</xdr:col>
      <xdr:colOff>238125</xdr:colOff>
      <xdr:row>14</xdr:row>
      <xdr:rowOff>38100</xdr:rowOff>
    </xdr:from>
    <xdr:to>
      <xdr:col>9</xdr:col>
      <xdr:colOff>533400</xdr:colOff>
      <xdr:row>22</xdr:row>
      <xdr:rowOff>66675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5048250" y="2828925"/>
          <a:ext cx="4410075" cy="2343150"/>
        </a:xfrm>
        <a:prstGeom prst="rect">
          <a:avLst/>
        </a:prstGeom>
        <a:solidFill>
          <a:srgbClr val="EEECE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Новое:
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Показываем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количество участков (терапевтов, педиатров, ОВП) - это необходимо для оценки укомплектованности ПМСП) средним персоналом  -   контроль!
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Показываем число ФАП(ФП), здравпунктов - контроль укомплектованности
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Число мест в дневных стационаров - одной цифрой</a:t>
          </a:r>
          <a:r>
            <a:rPr lang="en-US" cap="none" sz="1200" b="1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 - в дальнейшем используется для расчета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29</xdr:row>
      <xdr:rowOff>38100</xdr:rowOff>
    </xdr:from>
    <xdr:ext cx="7743825" cy="1371600"/>
    <xdr:sp>
      <xdr:nvSpPr>
        <xdr:cNvPr id="1" name="Text Box 1"/>
        <xdr:cNvSpPr txBox="1">
          <a:spLocks noChangeArrowheads="1"/>
        </xdr:cNvSpPr>
      </xdr:nvSpPr>
      <xdr:spPr>
        <a:xfrm>
          <a:off x="9525" y="6791325"/>
          <a:ext cx="7743825" cy="1371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Рекомендовано субъектам: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1)  Использовать плановые объемы посещений, утвержденные  в субъекте;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2) Обосновать полученный дефицит/профицит в среднем медицинском персонале и предоставить перечень мероприятий, направленный на сбалансированность ресурсов и объемов стационарной  помощи населению;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3)   Фактические значения указываются в соответствии с ФФСН №30 "Сведения о медицинской организации" в целом по медицинским организациям, подчинения субъекту РФ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4) Удельный вес работников старше трудоспособного возраста рассчитывается на основании  сведений, указанных в ФФСН №30 "Сведения о медицинской организации".</a:t>
          </a:r>
        </a:p>
      </xdr:txBody>
    </xdr:sp>
    <xdr:clientData/>
  </xdr:oneCellAnchor>
  <xdr:oneCellAnchor>
    <xdr:from>
      <xdr:col>0</xdr:col>
      <xdr:colOff>0</xdr:colOff>
      <xdr:row>21</xdr:row>
      <xdr:rowOff>76200</xdr:rowOff>
    </xdr:from>
    <xdr:ext cx="7734300" cy="990600"/>
    <xdr:sp>
      <xdr:nvSpPr>
        <xdr:cNvPr id="2" name="Text Box 2"/>
        <xdr:cNvSpPr txBox="1">
          <a:spLocks noChangeArrowheads="1"/>
        </xdr:cNvSpPr>
      </xdr:nvSpPr>
      <xdr:spPr>
        <a:xfrm>
          <a:off x="0" y="5534025"/>
          <a:ext cx="7734300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Для учета возрастных особенностей персонала, необходимо заполнить графу "Для субъекта РФ" таблицы с корректирующими коэффициента по численности среднего медперсонала старше трудоспособного возраста.  В случае если параметры субъекта РФ удовлетворяют условию в графе "Удельный вес средних медицинских работников старше трудоспособного возраста", то в графу "для субъекта РФ" ставятся коэффициенты из графы "нормативное значение", если не удовлетворяют, то ставится 1. После заполнения всех строк будет расcчитан общий корректирующий коэффициент для субъекта РФ. Коэффициент применяется к расчетной численности среднего медперсонала автоматически.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69</xdr:row>
      <xdr:rowOff>104775</xdr:rowOff>
    </xdr:from>
    <xdr:ext cx="12049125" cy="742950"/>
    <xdr:sp>
      <xdr:nvSpPr>
        <xdr:cNvPr id="1" name="Text Box 59"/>
        <xdr:cNvSpPr txBox="1">
          <a:spLocks noChangeArrowheads="1"/>
        </xdr:cNvSpPr>
      </xdr:nvSpPr>
      <xdr:spPr>
        <a:xfrm>
          <a:off x="0" y="15725775"/>
          <a:ext cx="12049125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 Дефицит среднего медицинского персонала в медицинских организациях, подчинения субъекта РФ, указывается с учетом территориального планирования сети медицинских организаций, маршрутизации пациентов.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** Средний медицинский персонал станций и отделений скорой медицинской помощи указываются только по соответствующей строке, по профилям должностей среднего медицинского персонала станций и отделений скорой медицинской помощи </a:t>
          </a: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не распределяются.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oneCellAnchor>
    <xdr:from>
      <xdr:col>0</xdr:col>
      <xdr:colOff>0</xdr:colOff>
      <xdr:row>63</xdr:row>
      <xdr:rowOff>19050</xdr:rowOff>
    </xdr:from>
    <xdr:ext cx="12077700" cy="723900"/>
    <xdr:sp>
      <xdr:nvSpPr>
        <xdr:cNvPr id="2" name="Text Box 59"/>
        <xdr:cNvSpPr txBox="1">
          <a:spLocks noChangeArrowheads="1"/>
        </xdr:cNvSpPr>
      </xdr:nvSpPr>
      <xdr:spPr>
        <a:xfrm>
          <a:off x="0" y="14668500"/>
          <a:ext cx="12077700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К медицинским организациям особого типа следует относить медицинские организации, указанные в пункте 2 "Медицинские организации особого типа", приказа Министерства здравоохранения Российской Федерации от 06.08.2013 года №529н "Об утверждении номенклатуры медицинских организаций". При этом, если медицинская организация особого типа имеют лицензию и оказывает медицинскую помощь населению в амбулаторных или стационарных условиях, то численность врачей (потребность, фактическую численность0 необходимо распределить по графам таблицы отвечающих за соответствующие виды помощи
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60</xdr:row>
      <xdr:rowOff>104775</xdr:rowOff>
    </xdr:from>
    <xdr:ext cx="10706100" cy="342900"/>
    <xdr:sp>
      <xdr:nvSpPr>
        <xdr:cNvPr id="1" name="Text Box 1"/>
        <xdr:cNvSpPr txBox="1">
          <a:spLocks noChangeArrowheads="1"/>
        </xdr:cNvSpPr>
      </xdr:nvSpPr>
      <xdr:spPr>
        <a:xfrm>
          <a:off x="0" y="11620500"/>
          <a:ext cx="107061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* Дефицит врачей-специалистов в медицинских организациях, подчинения субъекта РФ, указывается с учетом территориального планирования сети медицинских организаций, маршрутизации пациентов.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71</xdr:row>
      <xdr:rowOff>57150</xdr:rowOff>
    </xdr:from>
    <xdr:ext cx="11068050" cy="733425"/>
    <xdr:sp>
      <xdr:nvSpPr>
        <xdr:cNvPr id="1" name="Text Box 1"/>
        <xdr:cNvSpPr txBox="1">
          <a:spLocks noChangeArrowheads="1"/>
        </xdr:cNvSpPr>
      </xdr:nvSpPr>
      <xdr:spPr>
        <a:xfrm>
          <a:off x="0" y="17573625"/>
          <a:ext cx="11068050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При расчете потребности в среденм медицинском персонала  необходимо использовать плановое число вызовов всех бригад скорой медицинской помощи, утвержденное в субъекте Российской Федерации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Для расчета необходимой численности среднего медицинского персонала необходимо заполнить все выделенные цветом ячейки. Расчет  потребности в кадрах среднего медицинского персонала скорой медицинской помощи проводится автоматически
</a:t>
          </a:r>
        </a:p>
      </xdr:txBody>
    </xdr:sp>
    <xdr:clientData/>
  </xdr:oneCellAnchor>
  <xdr:oneCellAnchor>
    <xdr:from>
      <xdr:col>0</xdr:col>
      <xdr:colOff>19050</xdr:colOff>
      <xdr:row>67</xdr:row>
      <xdr:rowOff>66675</xdr:rowOff>
    </xdr:from>
    <xdr:ext cx="11096625" cy="542925"/>
    <xdr:sp>
      <xdr:nvSpPr>
        <xdr:cNvPr id="2" name="Text Box 2"/>
        <xdr:cNvSpPr txBox="1">
          <a:spLocks noChangeArrowheads="1"/>
        </xdr:cNvSpPr>
      </xdr:nvSpPr>
      <xdr:spPr>
        <a:xfrm>
          <a:off x="19050" y="16935450"/>
          <a:ext cx="1109662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Для организации службы скорой медицинской помощи в субъектах Российской Федерации были разработаны корректирующие коэффициенты к численности среднего медицинского персонала. В таблице необходимо проставить соответствующее особенностям субъекта значение каждого коэффициента.  Коэффициенты применяются к численности среднего медицинского персонала автоматически</a:t>
          </a:r>
        </a:p>
      </xdr:txBody>
    </xdr:sp>
    <xdr:clientData/>
  </xdr:oneCellAnchor>
  <xdr:oneCellAnchor>
    <xdr:from>
      <xdr:col>5</xdr:col>
      <xdr:colOff>361950</xdr:colOff>
      <xdr:row>6</xdr:row>
      <xdr:rowOff>28575</xdr:rowOff>
    </xdr:from>
    <xdr:ext cx="4048125" cy="1428750"/>
    <xdr:sp fLocksText="0">
      <xdr:nvSpPr>
        <xdr:cNvPr id="3" name="Text Box 7"/>
        <xdr:cNvSpPr txBox="1">
          <a:spLocks noChangeArrowheads="1"/>
        </xdr:cNvSpPr>
      </xdr:nvSpPr>
      <xdr:spPr>
        <a:xfrm>
          <a:off x="6686550" y="1638300"/>
          <a:ext cx="4048125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 Фактические значения показателей состава и деятельности скорой медицинской помощи проставляются на основании сведений, указанных в форме федерального статического наблюдения №30 «Сведения о медицинской организации» за предыдущий год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** Сведения о количестве вызовов указываются без учета безрезультативных вызовов</a:t>
          </a:r>
        </a:p>
      </xdr:txBody>
    </xdr:sp>
    <xdr:clientData/>
  </xdr:oneCellAnchor>
  <xdr:oneCellAnchor>
    <xdr:from>
      <xdr:col>0</xdr:col>
      <xdr:colOff>9525</xdr:colOff>
      <xdr:row>63</xdr:row>
      <xdr:rowOff>28575</xdr:rowOff>
    </xdr:from>
    <xdr:ext cx="11049000" cy="590550"/>
    <xdr:sp>
      <xdr:nvSpPr>
        <xdr:cNvPr id="4" name="Text Box 2"/>
        <xdr:cNvSpPr txBox="1">
          <a:spLocks noChangeArrowheads="1"/>
        </xdr:cNvSpPr>
      </xdr:nvSpPr>
      <xdr:spPr>
        <a:xfrm>
          <a:off x="9525" y="16249650"/>
          <a:ext cx="1104900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Количество станций (отделений) и бригад скорой медицинской помощи определяется в соответствии с приказом Министерства здравоохранения Российской Федерации от 20 июня 2013 г. N 388н "Об утверждении порядка оказания скорой, в том числе специализированной, медицинской помощи", приказ Минздрава России от 27.02.2016 № 132н «О Требованиях к размещению медицинских организаций государственной системы здравоохранения и муниципальной системы здравоохранения исходя из потребностей населения»</a:t>
          </a:r>
        </a:p>
      </xdr:txBody>
    </xdr:sp>
    <xdr:clientData/>
  </xdr:oneCellAnchor>
  <xdr:twoCellAnchor>
    <xdr:from>
      <xdr:col>4</xdr:col>
      <xdr:colOff>638175</xdr:colOff>
      <xdr:row>35</xdr:row>
      <xdr:rowOff>161925</xdr:rowOff>
    </xdr:from>
    <xdr:to>
      <xdr:col>13</xdr:col>
      <xdr:colOff>333375</xdr:colOff>
      <xdr:row>39</xdr:row>
      <xdr:rowOff>209550</xdr:rowOff>
    </xdr:to>
    <xdr:sp>
      <xdr:nvSpPr>
        <xdr:cNvPr id="5" name="TextBox 1"/>
        <xdr:cNvSpPr txBox="1">
          <a:spLocks noChangeArrowheads="1"/>
        </xdr:cNvSpPr>
      </xdr:nvSpPr>
      <xdr:spPr>
        <a:xfrm>
          <a:off x="6029325" y="8677275"/>
          <a:ext cx="4914900" cy="1085850"/>
        </a:xfrm>
        <a:prstGeom prst="rect">
          <a:avLst/>
        </a:prstGeom>
        <a:solidFill>
          <a:srgbClr val="EEECE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* Указать с учетом филиалов, трассовых пунктов с наличием врачебных бригад
</a:t>
          </a:r>
          <a:r>
            <a:rPr lang="en-US" cap="none" sz="14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Применить корректирующие коэффициенты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219075</xdr:colOff>
      <xdr:row>9</xdr:row>
      <xdr:rowOff>180975</xdr:rowOff>
    </xdr:from>
    <xdr:ext cx="2905125" cy="914400"/>
    <xdr:sp>
      <xdr:nvSpPr>
        <xdr:cNvPr id="1" name="TextBox 1"/>
        <xdr:cNvSpPr txBox="1">
          <a:spLocks noChangeArrowheads="1"/>
        </xdr:cNvSpPr>
      </xdr:nvSpPr>
      <xdr:spPr>
        <a:xfrm>
          <a:off x="6134100" y="3200400"/>
          <a:ext cx="2905125" cy="914400"/>
        </a:xfrm>
        <a:prstGeom prst="rect">
          <a:avLst/>
        </a:prstGeom>
        <a:solidFill>
          <a:srgbClr val="D99694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Проставить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численность врачей (расчетную).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Раздел "Поликлиника" - стр.62"Итого" колонка "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54</xdr:row>
      <xdr:rowOff>152400</xdr:rowOff>
    </xdr:from>
    <xdr:ext cx="10086975" cy="533400"/>
    <xdr:sp>
      <xdr:nvSpPr>
        <xdr:cNvPr id="1" name="Text Box 2"/>
        <xdr:cNvSpPr txBox="1">
          <a:spLocks noChangeArrowheads="1"/>
        </xdr:cNvSpPr>
      </xdr:nvSpPr>
      <xdr:spPr>
        <a:xfrm>
          <a:off x="19050" y="11877675"/>
          <a:ext cx="100869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Должности среднего медицинского персонала параклиники и группы управления  рассчитываются субъектом с учетом потребности и действующих нормативных документов. Результаты расчетов, превышающие укрупненные расчетные коэффициенты, рекомендованные данной методикой, требуют обоснования. Обоснование приложить к расчетам.</a:t>
          </a:r>
        </a:p>
      </xdr:txBody>
    </xdr:sp>
    <xdr:clientData/>
  </xdr:oneCellAnchor>
  <xdr:oneCellAnchor>
    <xdr:from>
      <xdr:col>0</xdr:col>
      <xdr:colOff>0</xdr:colOff>
      <xdr:row>59</xdr:row>
      <xdr:rowOff>9525</xdr:rowOff>
    </xdr:from>
    <xdr:ext cx="10144125" cy="361950"/>
    <xdr:sp>
      <xdr:nvSpPr>
        <xdr:cNvPr id="2" name="Text Box 4"/>
        <xdr:cNvSpPr txBox="1">
          <a:spLocks noChangeArrowheads="1"/>
        </xdr:cNvSpPr>
      </xdr:nvSpPr>
      <xdr:spPr>
        <a:xfrm>
          <a:off x="0" y="12544425"/>
          <a:ext cx="101441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*Средний персонал группы усиления - это старшие медицинские сестры, медсестры кабинетов школьно-дошкольных, доврачебных кабинетов, кабинетов неотложной медицинской помощи и т.д.</a:t>
          </a:r>
        </a:p>
      </xdr:txBody>
    </xdr:sp>
    <xdr:clientData/>
  </xdr:oneCellAnchor>
  <xdr:oneCellAnchor>
    <xdr:from>
      <xdr:col>0</xdr:col>
      <xdr:colOff>9525</xdr:colOff>
      <xdr:row>62</xdr:row>
      <xdr:rowOff>9525</xdr:rowOff>
    </xdr:from>
    <xdr:ext cx="10086975" cy="276225"/>
    <xdr:sp>
      <xdr:nvSpPr>
        <xdr:cNvPr id="3" name="Text Box 5"/>
        <xdr:cNvSpPr txBox="1">
          <a:spLocks noChangeArrowheads="1"/>
        </xdr:cNvSpPr>
      </xdr:nvSpPr>
      <xdr:spPr>
        <a:xfrm>
          <a:off x="9525" y="13030200"/>
          <a:ext cx="100869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** Средний медицинский персонал лечебно-диагностической группы - это персонал, работающие и с врачами и самостоятельно.</a:t>
          </a:r>
        </a:p>
      </xdr:txBody>
    </xdr:sp>
    <xdr:clientData/>
  </xdr:oneCellAnchor>
  <xdr:twoCellAnchor>
    <xdr:from>
      <xdr:col>2</xdr:col>
      <xdr:colOff>533400</xdr:colOff>
      <xdr:row>6</xdr:row>
      <xdr:rowOff>209550</xdr:rowOff>
    </xdr:from>
    <xdr:to>
      <xdr:col>7</xdr:col>
      <xdr:colOff>200025</xdr:colOff>
      <xdr:row>10</xdr:row>
      <xdr:rowOff>0</xdr:rowOff>
    </xdr:to>
    <xdr:sp>
      <xdr:nvSpPr>
        <xdr:cNvPr id="4" name="TextBox 1"/>
        <xdr:cNvSpPr txBox="1">
          <a:spLocks noChangeArrowheads="1"/>
        </xdr:cNvSpPr>
      </xdr:nvSpPr>
      <xdr:spPr>
        <a:xfrm>
          <a:off x="5105400" y="2676525"/>
          <a:ext cx="3848100" cy="742950"/>
        </a:xfrm>
        <a:prstGeom prst="rect">
          <a:avLst/>
        </a:prstGeom>
        <a:solidFill>
          <a:srgbClr val="F2DCD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Обратить особое внимание на  СМП,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работающий с врачами первичного звена - участковыми (терапевтами, педиатрами, ОВП)</a:t>
          </a:r>
        </a:p>
      </xdr:txBody>
    </xdr:sp>
    <xdr:clientData/>
  </xdr:twoCellAnchor>
  <xdr:oneCellAnchor>
    <xdr:from>
      <xdr:col>2</xdr:col>
      <xdr:colOff>571500</xdr:colOff>
      <xdr:row>11</xdr:row>
      <xdr:rowOff>57150</xdr:rowOff>
    </xdr:from>
    <xdr:ext cx="3829050" cy="1000125"/>
    <xdr:sp>
      <xdr:nvSpPr>
        <xdr:cNvPr id="5" name="TextBox 2"/>
        <xdr:cNvSpPr txBox="1">
          <a:spLocks noChangeArrowheads="1"/>
        </xdr:cNvSpPr>
      </xdr:nvSpPr>
      <xdr:spPr>
        <a:xfrm>
          <a:off x="5143500" y="3638550"/>
          <a:ext cx="3829050" cy="1000125"/>
        </a:xfrm>
        <a:prstGeom prst="rect">
          <a:avLst/>
        </a:prstGeom>
        <a:solidFill>
          <a:srgbClr val="F2DCDB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Обратить особое внимание на СМП самостоятельного приема - соответствие факту (проверка правильности планирования объемов деятельности)</a:t>
          </a:r>
        </a:p>
      </xdr:txBody>
    </xdr:sp>
    <xdr:clientData/>
  </xdr:oneCellAnchor>
  <xdr:twoCellAnchor>
    <xdr:from>
      <xdr:col>1</xdr:col>
      <xdr:colOff>552450</xdr:colOff>
      <xdr:row>27</xdr:row>
      <xdr:rowOff>57150</xdr:rowOff>
    </xdr:from>
    <xdr:to>
      <xdr:col>7</xdr:col>
      <xdr:colOff>676275</xdr:colOff>
      <xdr:row>36</xdr:row>
      <xdr:rowOff>38100</xdr:rowOff>
    </xdr:to>
    <xdr:sp>
      <xdr:nvSpPr>
        <xdr:cNvPr id="6" name="TextBox 3"/>
        <xdr:cNvSpPr txBox="1">
          <a:spLocks noChangeArrowheads="1"/>
        </xdr:cNvSpPr>
      </xdr:nvSpPr>
      <xdr:spPr>
        <a:xfrm>
          <a:off x="4343400" y="7343775"/>
          <a:ext cx="5086350" cy="1438275"/>
        </a:xfrm>
        <a:prstGeom prst="rect">
          <a:avLst/>
        </a:prstGeom>
        <a:solidFill>
          <a:srgbClr val="F2DCD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СМП-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анестезисты, операционные, перевязочные, процедурные закреплены коэффициентами.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Изменение коэффициентов возможно при согласовании (пояснительная)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Старшие медицинские сестры - факт выше потребности - пояснение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8</xdr:row>
      <xdr:rowOff>495300</xdr:rowOff>
    </xdr:from>
    <xdr:to>
      <xdr:col>8</xdr:col>
      <xdr:colOff>657225</xdr:colOff>
      <xdr:row>19</xdr:row>
      <xdr:rowOff>323850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72225" y="3257550"/>
          <a:ext cx="2943225" cy="2733675"/>
        </a:xfrm>
        <a:prstGeom prst="rect">
          <a:avLst/>
        </a:prstGeom>
        <a:solidFill>
          <a:srgbClr val="DCE6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Численность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среднего медицинского персонала - это 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ПОТРЕБНОСТЬ в СМП
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Обратить внимание на потребность в СМП, работающим с участковыми. Если в субъекте реализуется  "Новая модель" (бригадный метод) - то, количество СМП, работающего с участковыми врачами может быть меньше, чем число врачей. Представить пояснение.
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31</xdr:row>
      <xdr:rowOff>19050</xdr:rowOff>
    </xdr:from>
    <xdr:ext cx="8915400" cy="1514475"/>
    <xdr:sp>
      <xdr:nvSpPr>
        <xdr:cNvPr id="1" name="Text Box 1"/>
        <xdr:cNvSpPr txBox="1">
          <a:spLocks noChangeArrowheads="1"/>
        </xdr:cNvSpPr>
      </xdr:nvSpPr>
      <xdr:spPr>
        <a:xfrm>
          <a:off x="0" y="6467475"/>
          <a:ext cx="8915400" cy="1514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Рекомендовано субъектам: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1)  Использовать плановые объемы посещений, утвержденные  в субъекте;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2)  Обосновать полученный дефицит/профицит в среднем медицинской персонале, а так же перечень мероприятий, направленных на сбалансированность ресурсов и объемов амбулаторно-поликлинической помощи населению;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3)   Фактические значения указываются в соответствии с ФФСН №30 "Сведения о медицинской организации" в целом по медицинским организациям, подчинения субъекту РФ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4) Удельный вес работников старше трудоспособного возраста рассчитывается на основании  сведений, указанных в ФФСН №30 "Сведения о медицинской организации".
</a:t>
          </a:r>
        </a:p>
      </xdr:txBody>
    </xdr:sp>
    <xdr:clientData/>
  </xdr:oneCellAnchor>
  <xdr:oneCellAnchor>
    <xdr:from>
      <xdr:col>0</xdr:col>
      <xdr:colOff>0</xdr:colOff>
      <xdr:row>24</xdr:row>
      <xdr:rowOff>66675</xdr:rowOff>
    </xdr:from>
    <xdr:ext cx="8896350" cy="1047750"/>
    <xdr:sp>
      <xdr:nvSpPr>
        <xdr:cNvPr id="2" name="Text Box 2"/>
        <xdr:cNvSpPr txBox="1">
          <a:spLocks noChangeArrowheads="1"/>
        </xdr:cNvSpPr>
      </xdr:nvSpPr>
      <xdr:spPr>
        <a:xfrm>
          <a:off x="0" y="5381625"/>
          <a:ext cx="88963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Для учета возрастных особенностей персонала, необходимо заполнить графу "Для субъекта РФ" таблицы с корректирующими коэффициента по численности среднего медперсонала старше трудоспособного возраста.  В случае если параметры субъекта РФ удовлетворяют условию в графе "Удельный вес средних медицинских работников старше трудоспособного возраста", то в графу "для субъекта РФ" ставятся коэффициенты из графы "нормативное значение", если не удовлетворяют, то ставится 1. После заполнения всех строк будет расcчитан общий корректирующий коэффициент для субъекта РФ. Коэффициент применяется к расчетной численности среднего медперсонала автоматически.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12</xdr:row>
      <xdr:rowOff>123825</xdr:rowOff>
    </xdr:from>
    <xdr:to>
      <xdr:col>3</xdr:col>
      <xdr:colOff>1085850</xdr:colOff>
      <xdr:row>20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790950" y="2705100"/>
          <a:ext cx="3228975" cy="1257300"/>
        </a:xfrm>
        <a:prstGeom prst="rect">
          <a:avLst/>
        </a:prstGeom>
        <a:solidFill>
          <a:srgbClr val="DDD9C3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Количество коек ставим расчетное,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полученное при расчете потребности во врачебных кадрах. </a:t>
          </a:r>
        </a:p>
      </xdr:txBody>
    </xdr:sp>
    <xdr:clientData/>
  </xdr:twoCellAnchor>
  <xdr:twoCellAnchor>
    <xdr:from>
      <xdr:col>1</xdr:col>
      <xdr:colOff>876300</xdr:colOff>
      <xdr:row>24</xdr:row>
      <xdr:rowOff>47625</xdr:rowOff>
    </xdr:from>
    <xdr:to>
      <xdr:col>3</xdr:col>
      <xdr:colOff>695325</xdr:colOff>
      <xdr:row>27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133850" y="4572000"/>
          <a:ext cx="2495550" cy="533400"/>
        </a:xfrm>
        <a:prstGeom prst="rect">
          <a:avLst/>
        </a:prstGeom>
        <a:solidFill>
          <a:srgbClr val="B9CDE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Численность СМП получаем по количеству коек в стационаре.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55</xdr:row>
      <xdr:rowOff>152400</xdr:rowOff>
    </xdr:from>
    <xdr:ext cx="9763125" cy="200025"/>
    <xdr:sp>
      <xdr:nvSpPr>
        <xdr:cNvPr id="1" name="Text Box 3"/>
        <xdr:cNvSpPr txBox="1">
          <a:spLocks noChangeArrowheads="1"/>
        </xdr:cNvSpPr>
      </xdr:nvSpPr>
      <xdr:spPr>
        <a:xfrm>
          <a:off x="0" y="11953875"/>
          <a:ext cx="97631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* Средний персонал группы усиления - это старшие медицинские сестры и т.д.</a:t>
          </a:r>
        </a:p>
      </xdr:txBody>
    </xdr:sp>
    <xdr:clientData/>
  </xdr:oneCellAnchor>
  <xdr:oneCellAnchor>
    <xdr:from>
      <xdr:col>0</xdr:col>
      <xdr:colOff>9525</xdr:colOff>
      <xdr:row>58</xdr:row>
      <xdr:rowOff>57150</xdr:rowOff>
    </xdr:from>
    <xdr:ext cx="9753600" cy="247650"/>
    <xdr:sp>
      <xdr:nvSpPr>
        <xdr:cNvPr id="2" name="Text Box 4"/>
        <xdr:cNvSpPr txBox="1">
          <a:spLocks noChangeArrowheads="1"/>
        </xdr:cNvSpPr>
      </xdr:nvSpPr>
      <xdr:spPr>
        <a:xfrm>
          <a:off x="9525" y="12344400"/>
          <a:ext cx="97536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** Средний медицинский персонал лечебно-диагностической группы - это персонал, работающие и с врачами и самостоятельно.</a:t>
          </a:r>
        </a:p>
      </xdr:txBody>
    </xdr:sp>
    <xdr:clientData/>
  </xdr:oneCellAnchor>
  <xdr:oneCellAnchor>
    <xdr:from>
      <xdr:col>0</xdr:col>
      <xdr:colOff>19050</xdr:colOff>
      <xdr:row>60</xdr:row>
      <xdr:rowOff>38100</xdr:rowOff>
    </xdr:from>
    <xdr:ext cx="9753600" cy="247650"/>
    <xdr:sp>
      <xdr:nvSpPr>
        <xdr:cNvPr id="3" name="Text Box 5"/>
        <xdr:cNvSpPr txBox="1">
          <a:spLocks noChangeArrowheads="1"/>
        </xdr:cNvSpPr>
      </xdr:nvSpPr>
      <xdr:spPr>
        <a:xfrm>
          <a:off x="19050" y="12649200"/>
          <a:ext cx="97536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*** Средний медицинский персонал группы управления - это руководители, заведующие, главные медицинские сестры.</a:t>
          </a:r>
        </a:p>
      </xdr:txBody>
    </xdr:sp>
    <xdr:clientData/>
  </xdr:oneCellAnchor>
  <xdr:oneCellAnchor>
    <xdr:from>
      <xdr:col>0</xdr:col>
      <xdr:colOff>0</xdr:colOff>
      <xdr:row>62</xdr:row>
      <xdr:rowOff>28575</xdr:rowOff>
    </xdr:from>
    <xdr:ext cx="9753600" cy="247650"/>
    <xdr:sp>
      <xdr:nvSpPr>
        <xdr:cNvPr id="4" name="Text Box 6"/>
        <xdr:cNvSpPr txBox="1">
          <a:spLocks noChangeArrowheads="1"/>
        </xdr:cNvSpPr>
      </xdr:nvSpPr>
      <xdr:spPr>
        <a:xfrm>
          <a:off x="0" y="12963525"/>
          <a:ext cx="97536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**** Средний медицинский персонал по количеству коек - это палатные, постовые медицинские сестры</a:t>
          </a:r>
        </a:p>
      </xdr:txBody>
    </xdr:sp>
    <xdr:clientData/>
  </xdr:oneCellAnchor>
  <xdr:oneCellAnchor>
    <xdr:from>
      <xdr:col>0</xdr:col>
      <xdr:colOff>0</xdr:colOff>
      <xdr:row>64</xdr:row>
      <xdr:rowOff>28575</xdr:rowOff>
    </xdr:from>
    <xdr:ext cx="9753600" cy="419100"/>
    <xdr:sp>
      <xdr:nvSpPr>
        <xdr:cNvPr id="5" name="Text Box 7"/>
        <xdr:cNvSpPr txBox="1">
          <a:spLocks noChangeArrowheads="1"/>
        </xdr:cNvSpPr>
      </xdr:nvSpPr>
      <xdr:spPr>
        <a:xfrm>
          <a:off x="0" y="13287375"/>
          <a:ext cx="97536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***** Средний медицинский персонал группы усиления - это старшие медицинские сестры, анестезисты, медицинские сестры перевязочной, операционные медицинские сестры и т.д.</a:t>
          </a:r>
        </a:p>
      </xdr:txBody>
    </xdr:sp>
    <xdr:clientData/>
  </xdr:oneCellAnchor>
  <xdr:twoCellAnchor>
    <xdr:from>
      <xdr:col>1</xdr:col>
      <xdr:colOff>400050</xdr:colOff>
      <xdr:row>30</xdr:row>
      <xdr:rowOff>0</xdr:rowOff>
    </xdr:from>
    <xdr:to>
      <xdr:col>4</xdr:col>
      <xdr:colOff>638175</xdr:colOff>
      <xdr:row>39</xdr:row>
      <xdr:rowOff>161925</xdr:rowOff>
    </xdr:to>
    <xdr:sp>
      <xdr:nvSpPr>
        <xdr:cNvPr id="6" name="TextBox 1"/>
        <xdr:cNvSpPr txBox="1">
          <a:spLocks noChangeArrowheads="1"/>
        </xdr:cNvSpPr>
      </xdr:nvSpPr>
      <xdr:spPr>
        <a:xfrm>
          <a:off x="4191000" y="7591425"/>
          <a:ext cx="3533775" cy="1638300"/>
        </a:xfrm>
        <a:prstGeom prst="rect">
          <a:avLst/>
        </a:prstGeom>
        <a:solidFill>
          <a:srgbClr val="EEECE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Обратите внимание:
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Если в субъекте работает "Новая модель" по кадрам в стационаре - клиническая медсестра, которая выполняет функции процедурной и перевязочной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медсестры, то расчет по предложенным показателям следует скорректировать, представив пояснение при согласовании.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704850</xdr:colOff>
      <xdr:row>7</xdr:row>
      <xdr:rowOff>371475</xdr:rowOff>
    </xdr:from>
    <xdr:to>
      <xdr:col>8</xdr:col>
      <xdr:colOff>266700</xdr:colOff>
      <xdr:row>11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124450" y="2419350"/>
          <a:ext cx="3886200" cy="1019175"/>
        </a:xfrm>
        <a:prstGeom prst="rect">
          <a:avLst/>
        </a:prstGeom>
        <a:solidFill>
          <a:srgbClr val="EEECE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Внимание: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Сравните полученный результат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расчетов с фактической численностью - абсолютное значение и показатель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B28" sqref="B28"/>
    </sheetView>
  </sheetViews>
  <sheetFormatPr defaultColWidth="9.00390625" defaultRowHeight="12.75"/>
  <cols>
    <col min="1" max="1" width="34.25390625" style="0" customWidth="1"/>
    <col min="2" max="2" width="17.125" style="0" customWidth="1"/>
    <col min="3" max="3" width="11.75390625" style="0" customWidth="1"/>
  </cols>
  <sheetData>
    <row r="1" spans="1:7" ht="12.75">
      <c r="A1" s="10"/>
      <c r="B1" s="10"/>
      <c r="C1" s="10"/>
      <c r="D1" s="10"/>
      <c r="E1" s="10"/>
      <c r="F1" s="10"/>
      <c r="G1" s="10"/>
    </row>
    <row r="2" spans="1:7" ht="14.25">
      <c r="A2" s="335" t="s">
        <v>1</v>
      </c>
      <c r="B2" s="476"/>
      <c r="C2" s="476"/>
      <c r="D2" s="476"/>
      <c r="E2" s="476"/>
      <c r="F2" s="476"/>
      <c r="G2" s="476"/>
    </row>
    <row r="3" spans="1:7" ht="12.75">
      <c r="A3" s="48"/>
      <c r="B3" s="49"/>
      <c r="C3" s="10"/>
      <c r="D3" s="10"/>
      <c r="E3" s="10"/>
      <c r="F3" s="10"/>
      <c r="G3" s="10"/>
    </row>
    <row r="4" spans="1:7" ht="12.75">
      <c r="A4" s="50"/>
      <c r="B4" s="51"/>
      <c r="C4" s="10"/>
      <c r="D4" s="10"/>
      <c r="E4" s="10"/>
      <c r="F4" s="10"/>
      <c r="G4" s="10"/>
    </row>
    <row r="5" spans="1:7" ht="14.25">
      <c r="A5" s="52" t="s">
        <v>95</v>
      </c>
      <c r="B5" s="324" t="s">
        <v>281</v>
      </c>
      <c r="C5" s="10"/>
      <c r="D5" s="10"/>
      <c r="E5" s="10"/>
      <c r="F5" s="10"/>
      <c r="G5" s="10"/>
    </row>
    <row r="6" spans="1:7" ht="12.75">
      <c r="A6" s="50"/>
      <c r="B6" s="51"/>
      <c r="C6" s="10"/>
      <c r="D6" s="10"/>
      <c r="E6" s="10"/>
      <c r="F6" s="10"/>
      <c r="G6" s="10"/>
    </row>
    <row r="7" spans="1:7" ht="14.25">
      <c r="A7" s="53"/>
      <c r="B7" s="54" t="s">
        <v>96</v>
      </c>
      <c r="C7" s="10"/>
      <c r="D7" s="10"/>
      <c r="E7" s="10"/>
      <c r="F7" s="10"/>
      <c r="G7" s="10"/>
    </row>
    <row r="8" spans="1:7" ht="15">
      <c r="A8" s="55" t="s">
        <v>20</v>
      </c>
      <c r="B8" s="57"/>
      <c r="C8" s="10"/>
      <c r="D8" s="10"/>
      <c r="E8" s="10"/>
      <c r="F8" s="10"/>
      <c r="G8" s="10"/>
    </row>
    <row r="9" spans="1:7" ht="12.75">
      <c r="A9" s="10"/>
      <c r="B9" s="10"/>
      <c r="C9" s="10"/>
      <c r="D9" s="10"/>
      <c r="E9" s="10"/>
      <c r="F9" s="10"/>
      <c r="G9" s="10"/>
    </row>
    <row r="10" spans="1:7" ht="12.75">
      <c r="A10" s="10"/>
      <c r="B10" s="10"/>
      <c r="C10" s="10"/>
      <c r="D10" s="10"/>
      <c r="E10" s="10"/>
      <c r="F10" s="10"/>
      <c r="G10" s="10"/>
    </row>
    <row r="11" spans="1:7" ht="31.5" customHeight="1">
      <c r="A11" s="480" t="s">
        <v>104</v>
      </c>
      <c r="B11" s="480"/>
      <c r="C11" s="480"/>
      <c r="D11" s="10"/>
      <c r="E11" s="10"/>
      <c r="F11" s="10"/>
      <c r="G11" s="10"/>
    </row>
    <row r="12" spans="1:7" ht="17.25" customHeight="1">
      <c r="A12" s="477" t="s">
        <v>28</v>
      </c>
      <c r="B12" s="479" t="s">
        <v>97</v>
      </c>
      <c r="C12" s="479"/>
      <c r="D12" s="10"/>
      <c r="E12" s="10"/>
      <c r="F12" s="10"/>
      <c r="G12" s="10"/>
    </row>
    <row r="13" spans="1:7" ht="24" customHeight="1">
      <c r="A13" s="478"/>
      <c r="B13" s="56" t="s">
        <v>98</v>
      </c>
      <c r="C13" s="23" t="s">
        <v>103</v>
      </c>
      <c r="D13" s="10"/>
      <c r="E13" s="10"/>
      <c r="F13" s="10"/>
      <c r="G13" s="10"/>
    </row>
    <row r="14" spans="1:7" ht="12.75">
      <c r="A14" s="336" t="s">
        <v>99</v>
      </c>
      <c r="B14" s="58"/>
      <c r="C14" s="58"/>
      <c r="D14" s="10"/>
      <c r="E14" s="10"/>
      <c r="F14" s="10"/>
      <c r="G14" s="10"/>
    </row>
    <row r="15" spans="1:7" ht="12.75">
      <c r="A15" s="336" t="s">
        <v>100</v>
      </c>
      <c r="B15" s="58"/>
      <c r="C15" s="58"/>
      <c r="D15" s="10"/>
      <c r="E15" s="10"/>
      <c r="F15" s="10"/>
      <c r="G15" s="10"/>
    </row>
    <row r="16" spans="1:7" ht="12.75">
      <c r="A16" s="336" t="s">
        <v>101</v>
      </c>
      <c r="B16" s="58"/>
      <c r="C16" s="58"/>
      <c r="D16" s="10"/>
      <c r="E16" s="10"/>
      <c r="F16" s="10"/>
      <c r="G16" s="10"/>
    </row>
    <row r="17" spans="1:7" ht="13.5">
      <c r="A17" s="337" t="s">
        <v>105</v>
      </c>
      <c r="B17" s="58"/>
      <c r="C17" s="58"/>
      <c r="D17" s="10"/>
      <c r="E17" s="10"/>
      <c r="F17" s="10"/>
      <c r="G17" s="10"/>
    </row>
    <row r="18" spans="1:7" ht="13.5">
      <c r="A18" s="337" t="s">
        <v>106</v>
      </c>
      <c r="B18" s="58"/>
      <c r="C18" s="58"/>
      <c r="D18" s="10"/>
      <c r="E18" s="10"/>
      <c r="F18" s="10"/>
      <c r="G18" s="10"/>
    </row>
    <row r="19" spans="1:3" ht="13.5">
      <c r="A19" s="337" t="s">
        <v>102</v>
      </c>
      <c r="B19" s="58"/>
      <c r="C19" s="58"/>
    </row>
    <row r="20" spans="1:3" ht="52.5" customHeight="1">
      <c r="A20" s="338" t="s">
        <v>107</v>
      </c>
      <c r="B20" s="58"/>
      <c r="C20" s="58"/>
    </row>
    <row r="21" spans="1:3" ht="51">
      <c r="A21" s="338" t="s">
        <v>108</v>
      </c>
      <c r="B21" s="58"/>
      <c r="C21" s="58"/>
    </row>
    <row r="22" s="10" customFormat="1" ht="12.75"/>
    <row r="23" s="10" customFormat="1" ht="12.75"/>
    <row r="24" s="10" customFormat="1" ht="12.75"/>
    <row r="25" s="10" customFormat="1" ht="12.75"/>
    <row r="26" s="10" customFormat="1" ht="12.75"/>
    <row r="27" s="10" customFormat="1" ht="12.75"/>
    <row r="28" s="10" customFormat="1" ht="12.75"/>
    <row r="29" s="10" customFormat="1" ht="12.75"/>
    <row r="30" s="10" customFormat="1" ht="12.75"/>
  </sheetData>
  <sheetProtection formatCells="0" formatColumns="0" formatRows="0" insertColumns="0" insertRows="0" insertHyperlinks="0" deleteColumns="0" deleteRows="0" sort="0" autoFilter="0" pivotTables="0"/>
  <mergeCells count="4">
    <mergeCell ref="B2:G2"/>
    <mergeCell ref="A12:A13"/>
    <mergeCell ref="B12:C12"/>
    <mergeCell ref="A11:C11"/>
  </mergeCells>
  <printOptions horizontalCentered="1"/>
  <pageMargins left="0.7874015748031497" right="0.3937007874015748" top="0.5905511811023623" bottom="0.3937007874015748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1"/>
  <sheetViews>
    <sheetView showZeros="0" zoomScalePageLayoutView="0" workbookViewId="0" topLeftCell="A1">
      <selection activeCell="C11" sqref="C11"/>
    </sheetView>
  </sheetViews>
  <sheetFormatPr defaultColWidth="9.00390625" defaultRowHeight="12.75"/>
  <cols>
    <col min="1" max="1" width="39.125" style="10" customWidth="1"/>
    <col min="2" max="2" width="24.25390625" style="10" customWidth="1"/>
    <col min="3" max="3" width="16.00390625" style="10" customWidth="1"/>
    <col min="4" max="4" width="24.00390625" style="10" customWidth="1"/>
    <col min="5" max="5" width="17.875" style="10" customWidth="1"/>
    <col min="6" max="6" width="20.75390625" style="0" customWidth="1"/>
    <col min="7" max="7" width="11.25390625" style="0" bestFit="1" customWidth="1"/>
  </cols>
  <sheetData>
    <row r="1" ht="14.25">
      <c r="D1" s="7" t="s">
        <v>234</v>
      </c>
    </row>
    <row r="2" spans="1:5" ht="14.25">
      <c r="A2" s="5" t="s">
        <v>8</v>
      </c>
      <c r="B2" s="5">
        <f>Допинф!B2</f>
        <v>0</v>
      </c>
      <c r="C2" s="5"/>
      <c r="D2" s="8"/>
      <c r="E2" s="8"/>
    </row>
    <row r="3" ht="11.25" customHeight="1">
      <c r="E3" s="179"/>
    </row>
    <row r="4" spans="1:5" ht="28.5" customHeight="1">
      <c r="A4" s="542" t="s">
        <v>267</v>
      </c>
      <c r="B4" s="542"/>
      <c r="C4" s="542"/>
      <c r="D4" s="542"/>
      <c r="E4" s="230"/>
    </row>
    <row r="5" spans="1:5" ht="55.5" customHeight="1">
      <c r="A5" s="229"/>
      <c r="B5" s="16" t="s">
        <v>25</v>
      </c>
      <c r="C5" s="231" t="s">
        <v>240</v>
      </c>
      <c r="D5" s="23" t="s">
        <v>26</v>
      </c>
      <c r="E5"/>
    </row>
    <row r="6" spans="1:5" ht="14.25" customHeight="1">
      <c r="A6" s="180" t="s">
        <v>241</v>
      </c>
      <c r="B6" s="35">
        <f>'С2'!G21</f>
        <v>0</v>
      </c>
      <c r="C6" s="35">
        <f>'С1'!C59</f>
        <v>0</v>
      </c>
      <c r="D6" s="35">
        <f>B6*D21</f>
        <v>0</v>
      </c>
      <c r="E6"/>
    </row>
    <row r="7" spans="1:5" ht="14.25" customHeight="1">
      <c r="A7" s="260" t="s">
        <v>13</v>
      </c>
      <c r="B7" s="163"/>
      <c r="C7" s="58"/>
      <c r="D7" s="163">
        <f>B7</f>
        <v>0</v>
      </c>
      <c r="E7"/>
    </row>
    <row r="8" spans="1:6" ht="12.75">
      <c r="A8" s="223" t="s">
        <v>14</v>
      </c>
      <c r="B8" s="17">
        <f>B7-B6</f>
        <v>0</v>
      </c>
      <c r="C8" s="17">
        <f>C7-C6</f>
        <v>0</v>
      </c>
      <c r="D8" s="17">
        <f>D7-D6</f>
        <v>0</v>
      </c>
      <c r="E8" s="3"/>
      <c r="F8" s="3"/>
    </row>
    <row r="9" ht="10.5" customHeight="1"/>
    <row r="10" spans="1:6" ht="32.25" customHeight="1">
      <c r="A10" s="542" t="s">
        <v>242</v>
      </c>
      <c r="B10" s="542"/>
      <c r="C10" s="542"/>
      <c r="D10" s="542"/>
      <c r="E10" s="230"/>
      <c r="F10" s="32"/>
    </row>
    <row r="11" spans="1:5" ht="65.25" customHeight="1">
      <c r="A11" s="229"/>
      <c r="B11" s="16" t="s">
        <v>243</v>
      </c>
      <c r="C11" s="231" t="s">
        <v>244</v>
      </c>
      <c r="D11" s="23" t="s">
        <v>245</v>
      </c>
      <c r="E11" s="232"/>
    </row>
    <row r="12" spans="1:5" ht="15" customHeight="1">
      <c r="A12" s="233" t="s">
        <v>241</v>
      </c>
      <c r="B12" s="34">
        <f>IF(Допинф!B8&gt;0,B6*10000/Допинф!B8,0)</f>
        <v>0</v>
      </c>
      <c r="C12" s="34">
        <f>IF(Допинф!B8&gt;0,C6*10000/Допинф!B8,0)</f>
        <v>0</v>
      </c>
      <c r="D12" s="34">
        <f>IF(Допинф!B8&gt;0,D6*10000/Допинф!B8,0)</f>
        <v>0</v>
      </c>
      <c r="E12" s="234"/>
    </row>
    <row r="13" spans="1:5" ht="12.75" customHeight="1">
      <c r="A13" s="180" t="s">
        <v>13</v>
      </c>
      <c r="B13" s="34">
        <f>IF(Допинф!B8&gt;0,B7*10000/Допинф!B8,0)</f>
        <v>0</v>
      </c>
      <c r="C13" s="34">
        <f>IF(Допинф!B8&gt;0,C7*10000/Допинф!B8,0)</f>
        <v>0</v>
      </c>
      <c r="D13" s="34">
        <f>IF(Допинф!B8&gt;0,D7*10000/Допинф!B8,0)</f>
        <v>0</v>
      </c>
      <c r="E13" s="234"/>
    </row>
    <row r="14" spans="1:5" ht="12.75">
      <c r="A14" s="262" t="s">
        <v>14</v>
      </c>
      <c r="B14" s="19">
        <f>B13-B12</f>
        <v>0</v>
      </c>
      <c r="C14" s="19">
        <f>C13-C12</f>
        <v>0</v>
      </c>
      <c r="D14" s="19">
        <f>D13-D12</f>
        <v>0</v>
      </c>
      <c r="E14" s="235"/>
    </row>
    <row r="16" spans="1:6" ht="27" customHeight="1">
      <c r="A16" s="568" t="s">
        <v>48</v>
      </c>
      <c r="B16" s="568"/>
      <c r="C16" s="568"/>
      <c r="D16" s="568"/>
      <c r="E16" s="25"/>
      <c r="F16" s="25"/>
    </row>
    <row r="17" spans="1:4" ht="25.5">
      <c r="A17" s="569" t="s">
        <v>52</v>
      </c>
      <c r="B17" s="570"/>
      <c r="C17" s="24" t="s">
        <v>21</v>
      </c>
      <c r="D17" s="24" t="s">
        <v>22</v>
      </c>
    </row>
    <row r="18" spans="1:4" ht="12.75" customHeight="1">
      <c r="A18" s="571" t="s">
        <v>49</v>
      </c>
      <c r="B18" s="572"/>
      <c r="C18" s="14">
        <v>1</v>
      </c>
      <c r="D18" s="334">
        <v>1</v>
      </c>
    </row>
    <row r="19" spans="1:4" ht="12.75" customHeight="1">
      <c r="A19" s="571" t="s">
        <v>50</v>
      </c>
      <c r="B19" s="572"/>
      <c r="C19" s="14">
        <v>1.01</v>
      </c>
      <c r="D19" s="334">
        <v>1</v>
      </c>
    </row>
    <row r="20" spans="1:4" ht="12.75" customHeight="1">
      <c r="A20" s="571" t="s">
        <v>51</v>
      </c>
      <c r="B20" s="572"/>
      <c r="C20" s="14">
        <v>1.02</v>
      </c>
      <c r="D20" s="334">
        <v>1</v>
      </c>
    </row>
    <row r="21" spans="1:4" ht="12.75">
      <c r="A21" s="566" t="s">
        <v>24</v>
      </c>
      <c r="B21" s="567"/>
      <c r="C21" s="27">
        <f>C18*C19*C20</f>
        <v>1.0302</v>
      </c>
      <c r="D21" s="259">
        <f>D18*D19*D20</f>
        <v>1</v>
      </c>
    </row>
    <row r="23" ht="12.75"/>
    <row r="24" ht="12.75"/>
    <row r="25" ht="12.75"/>
    <row r="26" ht="12.75"/>
    <row r="27" ht="12.75"/>
    <row r="31" ht="12.75"/>
    <row r="32" ht="12.75"/>
    <row r="33" ht="12.75"/>
    <row r="34" ht="12.75"/>
    <row r="35" ht="12.75"/>
    <row r="36" ht="12.75"/>
    <row r="37" ht="12.75"/>
  </sheetData>
  <sheetProtection password="CE5F" sheet="1" formatCells="0" formatColumns="0" formatRows="0" insertColumns="0" insertRows="0" insertHyperlinks="0" deleteColumns="0" deleteRows="0" sort="0" autoFilter="0" pivotTables="0"/>
  <mergeCells count="8">
    <mergeCell ref="A21:B21"/>
    <mergeCell ref="A4:D4"/>
    <mergeCell ref="A10:D10"/>
    <mergeCell ref="A16:D16"/>
    <mergeCell ref="A17:B17"/>
    <mergeCell ref="A18:B18"/>
    <mergeCell ref="A19:B19"/>
    <mergeCell ref="A20:B20"/>
  </mergeCells>
  <printOptions horizontalCentered="1"/>
  <pageMargins left="1.1811023622047245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81"/>
  <sheetViews>
    <sheetView showZeros="0" zoomScaleSheetLayoutView="90" zoomScalePageLayoutView="0" workbookViewId="0" topLeftCell="A1">
      <pane ySplit="4" topLeftCell="A5" activePane="bottomLeft" state="frozen"/>
      <selection pane="topLeft" activeCell="A1" sqref="A1"/>
      <selection pane="bottomLeft" activeCell="L10" sqref="L10:M10"/>
    </sheetView>
  </sheetViews>
  <sheetFormatPr defaultColWidth="9.00390625" defaultRowHeight="12.75"/>
  <cols>
    <col min="1" max="1" width="32.875" style="250" customWidth="1"/>
    <col min="2" max="2" width="7.00390625" style="236" customWidth="1"/>
    <col min="3" max="3" width="7.125" style="236" customWidth="1"/>
    <col min="4" max="4" width="6.375" style="236" customWidth="1"/>
    <col min="5" max="5" width="6.625" style="236" customWidth="1"/>
    <col min="6" max="6" width="7.00390625" style="236" customWidth="1"/>
    <col min="7" max="7" width="6.875" style="236" customWidth="1"/>
    <col min="8" max="8" width="6.25390625" style="236" customWidth="1"/>
    <col min="9" max="9" width="7.00390625" style="236" customWidth="1"/>
    <col min="10" max="10" width="6.00390625" style="236" customWidth="1"/>
    <col min="11" max="11" width="6.75390625" style="236" customWidth="1"/>
    <col min="12" max="12" width="5.75390625" style="236" customWidth="1"/>
    <col min="13" max="13" width="6.375" style="236" customWidth="1"/>
    <col min="14" max="14" width="5.625" style="244" customWidth="1"/>
    <col min="15" max="15" width="6.625" style="244" customWidth="1"/>
    <col min="16" max="16" width="5.875" style="244" customWidth="1"/>
    <col min="17" max="17" width="6.625" style="244" customWidth="1"/>
    <col min="18" max="18" width="5.375" style="244" customWidth="1"/>
    <col min="19" max="19" width="6.75390625" style="244" customWidth="1"/>
    <col min="20" max="20" width="5.75390625" style="244" customWidth="1"/>
    <col min="21" max="21" width="6.375" style="244" customWidth="1"/>
    <col min="22" max="16384" width="9.125" style="244" customWidth="1"/>
  </cols>
  <sheetData>
    <row r="1" spans="1:13" ht="16.5" customHeight="1">
      <c r="A1" s="237" t="s">
        <v>8</v>
      </c>
      <c r="B1" s="238">
        <f>Допинф!B2</f>
        <v>0</v>
      </c>
      <c r="C1" s="239"/>
      <c r="D1" s="240"/>
      <c r="E1" s="240"/>
      <c r="F1" s="241"/>
      <c r="G1" s="242"/>
      <c r="H1" s="242"/>
      <c r="I1" s="240"/>
      <c r="J1" s="243"/>
      <c r="K1" s="243"/>
      <c r="L1" s="243"/>
      <c r="M1" s="243"/>
    </row>
    <row r="2" spans="1:21" s="245" customFormat="1" ht="23.25" customHeight="1">
      <c r="A2" s="573" t="s">
        <v>92</v>
      </c>
      <c r="B2" s="590" t="s">
        <v>247</v>
      </c>
      <c r="C2" s="591"/>
      <c r="D2" s="591"/>
      <c r="E2" s="592"/>
      <c r="F2" s="578" t="s">
        <v>248</v>
      </c>
      <c r="G2" s="579"/>
      <c r="H2" s="579"/>
      <c r="I2" s="580"/>
      <c r="J2" s="584" t="s">
        <v>249</v>
      </c>
      <c r="K2" s="585"/>
      <c r="L2" s="585"/>
      <c r="M2" s="586"/>
      <c r="N2" s="574" t="s">
        <v>250</v>
      </c>
      <c r="O2" s="575"/>
      <c r="P2" s="575"/>
      <c r="Q2" s="575"/>
      <c r="R2" s="573" t="s">
        <v>251</v>
      </c>
      <c r="S2" s="573"/>
      <c r="T2" s="573"/>
      <c r="U2" s="573"/>
    </row>
    <row r="3" spans="1:21" s="245" customFormat="1" ht="82.5" customHeight="1">
      <c r="A3" s="573"/>
      <c r="B3" s="593" t="s">
        <v>252</v>
      </c>
      <c r="C3" s="594"/>
      <c r="D3" s="594"/>
      <c r="E3" s="595"/>
      <c r="F3" s="581"/>
      <c r="G3" s="582"/>
      <c r="H3" s="582"/>
      <c r="I3" s="583"/>
      <c r="J3" s="587"/>
      <c r="K3" s="588"/>
      <c r="L3" s="588"/>
      <c r="M3" s="589"/>
      <c r="N3" s="576"/>
      <c r="O3" s="577"/>
      <c r="P3" s="577"/>
      <c r="Q3" s="577"/>
      <c r="R3" s="573"/>
      <c r="S3" s="573"/>
      <c r="T3" s="573"/>
      <c r="U3" s="573"/>
    </row>
    <row r="4" spans="1:21" s="247" customFormat="1" ht="29.25" customHeight="1">
      <c r="A4" s="573"/>
      <c r="B4" s="465" t="s">
        <v>0</v>
      </c>
      <c r="C4" s="465" t="s">
        <v>253</v>
      </c>
      <c r="D4" s="465" t="s">
        <v>254</v>
      </c>
      <c r="E4" s="465" t="s">
        <v>255</v>
      </c>
      <c r="F4" s="246" t="s">
        <v>0</v>
      </c>
      <c r="G4" s="246" t="s">
        <v>253</v>
      </c>
      <c r="H4" s="246" t="s">
        <v>254</v>
      </c>
      <c r="I4" s="246" t="s">
        <v>255</v>
      </c>
      <c r="J4" s="246" t="s">
        <v>0</v>
      </c>
      <c r="K4" s="246" t="s">
        <v>253</v>
      </c>
      <c r="L4" s="246" t="s">
        <v>254</v>
      </c>
      <c r="M4" s="246" t="s">
        <v>255</v>
      </c>
      <c r="N4" s="246" t="s">
        <v>0</v>
      </c>
      <c r="O4" s="246" t="s">
        <v>253</v>
      </c>
      <c r="P4" s="246" t="s">
        <v>254</v>
      </c>
      <c r="Q4" s="246" t="s">
        <v>255</v>
      </c>
      <c r="R4" s="246" t="s">
        <v>0</v>
      </c>
      <c r="S4" s="246" t="s">
        <v>253</v>
      </c>
      <c r="T4" s="246" t="s">
        <v>254</v>
      </c>
      <c r="U4" s="246" t="s">
        <v>255</v>
      </c>
    </row>
    <row r="5" spans="1:21" ht="79.5" customHeight="1">
      <c r="A5" s="466" t="s">
        <v>262</v>
      </c>
      <c r="B5" s="253">
        <f>C5+D5+E5</f>
        <v>0</v>
      </c>
      <c r="C5" s="253">
        <f>'П2'!I7</f>
        <v>0</v>
      </c>
      <c r="D5" s="253">
        <f>'С2'!G8</f>
        <v>0</v>
      </c>
      <c r="E5" s="253"/>
      <c r="F5" s="253">
        <f>G5+H5+I5</f>
        <v>0</v>
      </c>
      <c r="G5" s="253">
        <f>'П4'!C8</f>
        <v>0</v>
      </c>
      <c r="H5" s="149">
        <f>H22-H19-H18-H17</f>
        <v>0</v>
      </c>
      <c r="I5" s="149"/>
      <c r="J5" s="253">
        <f>F5-B5</f>
        <v>0</v>
      </c>
      <c r="K5" s="253">
        <f>G5-C5</f>
        <v>0</v>
      </c>
      <c r="L5" s="253">
        <f>H5-D5</f>
        <v>0</v>
      </c>
      <c r="M5" s="253">
        <f>I5-E5</f>
        <v>0</v>
      </c>
      <c r="N5" s="273">
        <f>O5+P5+Q5</f>
        <v>0</v>
      </c>
      <c r="O5" s="274">
        <f>K5+S5</f>
        <v>0</v>
      </c>
      <c r="P5" s="274">
        <f>L5+T5</f>
        <v>0</v>
      </c>
      <c r="Q5" s="274">
        <f>M5+U5</f>
        <v>0</v>
      </c>
      <c r="R5" s="149">
        <f>S5+T5+U5</f>
        <v>0</v>
      </c>
      <c r="S5" s="163"/>
      <c r="T5" s="163"/>
      <c r="U5" s="163"/>
    </row>
    <row r="6" spans="1:21" ht="13.5" customHeight="1">
      <c r="A6" s="56" t="s">
        <v>156</v>
      </c>
      <c r="B6" s="216"/>
      <c r="C6" s="216"/>
      <c r="D6" s="216"/>
      <c r="E6" s="216"/>
      <c r="F6" s="253">
        <f aca="true" t="shared" si="0" ref="F6:F14">G6+H6+I6</f>
        <v>0</v>
      </c>
      <c r="G6" s="216"/>
      <c r="H6" s="216"/>
      <c r="I6" s="141"/>
      <c r="J6" s="216">
        <f aca="true" t="shared" si="1" ref="J6:K14">F6-B6</f>
        <v>0</v>
      </c>
      <c r="K6" s="216">
        <f t="shared" si="1"/>
        <v>0</v>
      </c>
      <c r="L6" s="216">
        <f aca="true" t="shared" si="2" ref="L6:L14">H6-D6</f>
        <v>0</v>
      </c>
      <c r="M6" s="216">
        <f aca="true" t="shared" si="3" ref="M6:M14">I6-E6</f>
        <v>0</v>
      </c>
      <c r="N6" s="273">
        <f aca="true" t="shared" si="4" ref="N6:N15">O6+P6+Q6</f>
        <v>0</v>
      </c>
      <c r="O6" s="272">
        <f aca="true" t="shared" si="5" ref="O6:P14">K6+S6</f>
        <v>0</v>
      </c>
      <c r="P6" s="272">
        <f t="shared" si="5"/>
        <v>0</v>
      </c>
      <c r="Q6" s="272">
        <f aca="true" t="shared" si="6" ref="Q6:Q14">M6+U6</f>
        <v>0</v>
      </c>
      <c r="R6" s="141"/>
      <c r="S6" s="216"/>
      <c r="T6" s="216"/>
      <c r="U6" s="216"/>
    </row>
    <row r="7" spans="1:21" ht="12.75">
      <c r="A7" s="42" t="s">
        <v>132</v>
      </c>
      <c r="B7" s="216">
        <f>C7+D7+E7</f>
        <v>0</v>
      </c>
      <c r="C7" s="216">
        <f>'П2'!I9</f>
        <v>0</v>
      </c>
      <c r="D7" s="216"/>
      <c r="E7" s="216"/>
      <c r="F7" s="216">
        <f t="shared" si="0"/>
        <v>0</v>
      </c>
      <c r="G7" s="163"/>
      <c r="H7" s="149"/>
      <c r="I7" s="149"/>
      <c r="J7" s="475">
        <f t="shared" si="1"/>
        <v>0</v>
      </c>
      <c r="K7" s="475">
        <f t="shared" si="1"/>
        <v>0</v>
      </c>
      <c r="L7" s="475">
        <f t="shared" si="2"/>
        <v>0</v>
      </c>
      <c r="M7" s="475">
        <f t="shared" si="3"/>
        <v>0</v>
      </c>
      <c r="N7" s="271">
        <f t="shared" si="4"/>
        <v>0</v>
      </c>
      <c r="O7" s="272">
        <f t="shared" si="5"/>
        <v>0</v>
      </c>
      <c r="P7" s="272">
        <f t="shared" si="5"/>
        <v>0</v>
      </c>
      <c r="Q7" s="272">
        <f t="shared" si="6"/>
        <v>0</v>
      </c>
      <c r="R7" s="141">
        <f>S7+T7+U7</f>
        <v>0</v>
      </c>
      <c r="S7" s="279"/>
      <c r="T7" s="279"/>
      <c r="U7" s="279"/>
    </row>
    <row r="8" spans="1:21" ht="13.5" customHeight="1">
      <c r="A8" s="43" t="s">
        <v>133</v>
      </c>
      <c r="B8" s="216">
        <f aca="true" t="shared" si="7" ref="B8:B14">C8+D8+E8</f>
        <v>0</v>
      </c>
      <c r="C8" s="216">
        <f>'П2'!I10</f>
        <v>0</v>
      </c>
      <c r="D8" s="216"/>
      <c r="E8" s="216"/>
      <c r="F8" s="216">
        <f t="shared" si="0"/>
        <v>0</v>
      </c>
      <c r="G8" s="163"/>
      <c r="H8" s="149"/>
      <c r="I8" s="149"/>
      <c r="J8" s="475">
        <f t="shared" si="1"/>
        <v>0</v>
      </c>
      <c r="K8" s="475">
        <f t="shared" si="1"/>
        <v>0</v>
      </c>
      <c r="L8" s="475">
        <f t="shared" si="2"/>
        <v>0</v>
      </c>
      <c r="M8" s="475">
        <f t="shared" si="3"/>
        <v>0</v>
      </c>
      <c r="N8" s="271">
        <f t="shared" si="4"/>
        <v>0</v>
      </c>
      <c r="O8" s="272">
        <f t="shared" si="5"/>
        <v>0</v>
      </c>
      <c r="P8" s="272">
        <f t="shared" si="5"/>
        <v>0</v>
      </c>
      <c r="Q8" s="272">
        <f t="shared" si="6"/>
        <v>0</v>
      </c>
      <c r="R8" s="141">
        <f aca="true" t="shared" si="8" ref="R8:R15">S8+T8+U8</f>
        <v>0</v>
      </c>
      <c r="S8" s="279"/>
      <c r="T8" s="279"/>
      <c r="U8" s="279"/>
    </row>
    <row r="9" spans="1:21" ht="12.75">
      <c r="A9" s="43" t="s">
        <v>134</v>
      </c>
      <c r="B9" s="216">
        <f t="shared" si="7"/>
        <v>0</v>
      </c>
      <c r="C9" s="216">
        <f>'П2'!I11</f>
        <v>0</v>
      </c>
      <c r="D9" s="216"/>
      <c r="E9" s="216"/>
      <c r="F9" s="216">
        <f t="shared" si="0"/>
        <v>0</v>
      </c>
      <c r="G9" s="163"/>
      <c r="H9" s="149"/>
      <c r="I9" s="149"/>
      <c r="J9" s="475">
        <f t="shared" si="1"/>
        <v>0</v>
      </c>
      <c r="K9" s="475">
        <f t="shared" si="1"/>
        <v>0</v>
      </c>
      <c r="L9" s="475">
        <f t="shared" si="2"/>
        <v>0</v>
      </c>
      <c r="M9" s="475">
        <f t="shared" si="3"/>
        <v>0</v>
      </c>
      <c r="N9" s="271">
        <f t="shared" si="4"/>
        <v>0</v>
      </c>
      <c r="O9" s="272">
        <f t="shared" si="5"/>
        <v>0</v>
      </c>
      <c r="P9" s="272">
        <f t="shared" si="5"/>
        <v>0</v>
      </c>
      <c r="Q9" s="272">
        <f t="shared" si="6"/>
        <v>0</v>
      </c>
      <c r="R9" s="141">
        <f t="shared" si="8"/>
        <v>0</v>
      </c>
      <c r="S9" s="279"/>
      <c r="T9" s="279"/>
      <c r="U9" s="279"/>
    </row>
    <row r="10" spans="1:21" ht="31.5">
      <c r="A10" s="456" t="s">
        <v>161</v>
      </c>
      <c r="B10" s="253">
        <f t="shared" si="7"/>
        <v>0</v>
      </c>
      <c r="C10" s="253">
        <f>'П2'!I12</f>
        <v>0</v>
      </c>
      <c r="D10" s="253"/>
      <c r="E10" s="253"/>
      <c r="F10" s="253">
        <f t="shared" si="0"/>
        <v>0</v>
      </c>
      <c r="G10" s="253">
        <f>'П4'!D8</f>
        <v>0</v>
      </c>
      <c r="H10" s="253"/>
      <c r="I10" s="149"/>
      <c r="J10" s="253">
        <f>F10-B10</f>
        <v>0</v>
      </c>
      <c r="K10" s="253">
        <f>G10-C10</f>
        <v>0</v>
      </c>
      <c r="L10" s="253">
        <f>H10-D10</f>
        <v>0</v>
      </c>
      <c r="M10" s="253">
        <f>I10-E10</f>
        <v>0</v>
      </c>
      <c r="N10" s="273">
        <f t="shared" si="4"/>
        <v>0</v>
      </c>
      <c r="O10" s="274">
        <f t="shared" si="5"/>
        <v>0</v>
      </c>
      <c r="P10" s="274">
        <f t="shared" si="5"/>
        <v>0</v>
      </c>
      <c r="Q10" s="274">
        <f t="shared" si="6"/>
        <v>0</v>
      </c>
      <c r="R10" s="149">
        <f t="shared" si="8"/>
        <v>0</v>
      </c>
      <c r="S10" s="163"/>
      <c r="T10" s="163"/>
      <c r="U10" s="163"/>
    </row>
    <row r="11" spans="1:21" ht="15" customHeight="1">
      <c r="A11" s="56" t="s">
        <v>156</v>
      </c>
      <c r="B11" s="216">
        <f t="shared" si="7"/>
        <v>0</v>
      </c>
      <c r="C11" s="216"/>
      <c r="D11" s="216"/>
      <c r="E11" s="216"/>
      <c r="F11" s="253">
        <f t="shared" si="0"/>
        <v>0</v>
      </c>
      <c r="G11" s="216"/>
      <c r="H11" s="216"/>
      <c r="I11" s="141"/>
      <c r="J11" s="216">
        <f t="shared" si="1"/>
        <v>0</v>
      </c>
      <c r="K11" s="216">
        <f t="shared" si="1"/>
        <v>0</v>
      </c>
      <c r="L11" s="216">
        <f t="shared" si="2"/>
        <v>0</v>
      </c>
      <c r="M11" s="216">
        <f t="shared" si="3"/>
        <v>0</v>
      </c>
      <c r="N11" s="273">
        <f t="shared" si="4"/>
        <v>0</v>
      </c>
      <c r="O11" s="272">
        <f t="shared" si="5"/>
        <v>0</v>
      </c>
      <c r="P11" s="272">
        <f t="shared" si="5"/>
        <v>0</v>
      </c>
      <c r="Q11" s="272">
        <f t="shared" si="6"/>
        <v>0</v>
      </c>
      <c r="R11" s="216">
        <f t="shared" si="8"/>
        <v>0</v>
      </c>
      <c r="S11" s="216"/>
      <c r="T11" s="216"/>
      <c r="U11" s="216"/>
    </row>
    <row r="12" spans="1:21" ht="15" customHeight="1">
      <c r="A12" s="467" t="s">
        <v>7</v>
      </c>
      <c r="B12" s="216">
        <f t="shared" si="7"/>
        <v>0</v>
      </c>
      <c r="C12" s="216">
        <f>'П2'!I14</f>
        <v>0</v>
      </c>
      <c r="D12" s="216"/>
      <c r="E12" s="216"/>
      <c r="F12" s="216">
        <f t="shared" si="0"/>
        <v>0</v>
      </c>
      <c r="G12" s="163"/>
      <c r="H12" s="149"/>
      <c r="I12" s="149"/>
      <c r="J12" s="216">
        <f t="shared" si="1"/>
        <v>0</v>
      </c>
      <c r="K12" s="216">
        <f t="shared" si="1"/>
        <v>0</v>
      </c>
      <c r="L12" s="216">
        <f t="shared" si="2"/>
        <v>0</v>
      </c>
      <c r="M12" s="216">
        <f t="shared" si="3"/>
        <v>0</v>
      </c>
      <c r="N12" s="271">
        <f t="shared" si="4"/>
        <v>0</v>
      </c>
      <c r="O12" s="272">
        <f t="shared" si="5"/>
        <v>0</v>
      </c>
      <c r="P12" s="272">
        <f t="shared" si="5"/>
        <v>0</v>
      </c>
      <c r="Q12" s="272">
        <f t="shared" si="6"/>
        <v>0</v>
      </c>
      <c r="R12" s="216">
        <f t="shared" si="8"/>
        <v>0</v>
      </c>
      <c r="S12" s="279"/>
      <c r="T12" s="279"/>
      <c r="U12" s="279"/>
    </row>
    <row r="13" spans="1:21" ht="15" customHeight="1">
      <c r="A13" s="468" t="s">
        <v>78</v>
      </c>
      <c r="B13" s="216">
        <f t="shared" si="7"/>
        <v>0</v>
      </c>
      <c r="C13" s="216">
        <f>'П2'!I15</f>
        <v>0</v>
      </c>
      <c r="D13" s="216"/>
      <c r="E13" s="216"/>
      <c r="F13" s="216">
        <f t="shared" si="0"/>
        <v>0</v>
      </c>
      <c r="G13" s="163"/>
      <c r="H13" s="149"/>
      <c r="I13" s="149"/>
      <c r="J13" s="216">
        <f t="shared" si="1"/>
        <v>0</v>
      </c>
      <c r="K13" s="216">
        <f t="shared" si="1"/>
        <v>0</v>
      </c>
      <c r="L13" s="216">
        <f t="shared" si="2"/>
        <v>0</v>
      </c>
      <c r="M13" s="216">
        <f t="shared" si="3"/>
        <v>0</v>
      </c>
      <c r="N13" s="271">
        <f t="shared" si="4"/>
        <v>0</v>
      </c>
      <c r="O13" s="272">
        <f t="shared" si="5"/>
        <v>0</v>
      </c>
      <c r="P13" s="272">
        <f t="shared" si="5"/>
        <v>0</v>
      </c>
      <c r="Q13" s="272">
        <f t="shared" si="6"/>
        <v>0</v>
      </c>
      <c r="R13" s="216">
        <f t="shared" si="8"/>
        <v>0</v>
      </c>
      <c r="S13" s="279"/>
      <c r="T13" s="279"/>
      <c r="U13" s="279"/>
    </row>
    <row r="14" spans="1:21" ht="15" customHeight="1">
      <c r="A14" s="467" t="s">
        <v>131</v>
      </c>
      <c r="B14" s="216">
        <f t="shared" si="7"/>
        <v>0</v>
      </c>
      <c r="C14" s="216">
        <f>'П2'!I16</f>
        <v>0</v>
      </c>
      <c r="D14" s="216"/>
      <c r="E14" s="216"/>
      <c r="F14" s="216">
        <f t="shared" si="0"/>
        <v>0</v>
      </c>
      <c r="G14" s="163"/>
      <c r="H14" s="149"/>
      <c r="I14" s="149"/>
      <c r="J14" s="216">
        <f t="shared" si="1"/>
        <v>0</v>
      </c>
      <c r="K14" s="216">
        <f t="shared" si="1"/>
        <v>0</v>
      </c>
      <c r="L14" s="216">
        <f t="shared" si="2"/>
        <v>0</v>
      </c>
      <c r="M14" s="216">
        <f t="shared" si="3"/>
        <v>0</v>
      </c>
      <c r="N14" s="271">
        <f t="shared" si="4"/>
        <v>0</v>
      </c>
      <c r="O14" s="272">
        <f t="shared" si="5"/>
        <v>0</v>
      </c>
      <c r="P14" s="272">
        <f t="shared" si="5"/>
        <v>0</v>
      </c>
      <c r="Q14" s="272">
        <f t="shared" si="6"/>
        <v>0</v>
      </c>
      <c r="R14" s="216">
        <f t="shared" si="8"/>
        <v>0</v>
      </c>
      <c r="S14" s="279"/>
      <c r="T14" s="279"/>
      <c r="U14" s="279"/>
    </row>
    <row r="15" spans="1:21" ht="15" customHeight="1">
      <c r="A15" s="263" t="s">
        <v>0</v>
      </c>
      <c r="B15" s="253">
        <f aca="true" t="shared" si="9" ref="B15:I15">B5+B10</f>
        <v>0</v>
      </c>
      <c r="C15" s="253">
        <f t="shared" si="9"/>
        <v>0</v>
      </c>
      <c r="D15" s="253">
        <f t="shared" si="9"/>
        <v>0</v>
      </c>
      <c r="E15" s="253">
        <f t="shared" si="9"/>
        <v>0</v>
      </c>
      <c r="F15" s="253">
        <f t="shared" si="9"/>
        <v>0</v>
      </c>
      <c r="G15" s="253">
        <f t="shared" si="9"/>
        <v>0</v>
      </c>
      <c r="H15" s="253">
        <f t="shared" si="9"/>
        <v>0</v>
      </c>
      <c r="I15" s="253">
        <f t="shared" si="9"/>
        <v>0</v>
      </c>
      <c r="J15" s="253">
        <f>F15-B15</f>
        <v>0</v>
      </c>
      <c r="K15" s="253">
        <f>G15-C15</f>
        <v>0</v>
      </c>
      <c r="L15" s="253">
        <f>H15-D15</f>
        <v>0</v>
      </c>
      <c r="M15" s="253">
        <f>I15-E15</f>
        <v>0</v>
      </c>
      <c r="N15" s="273">
        <f t="shared" si="4"/>
        <v>0</v>
      </c>
      <c r="O15" s="253">
        <f>O5+O10</f>
        <v>0</v>
      </c>
      <c r="P15" s="253">
        <f>P5+P10</f>
        <v>0</v>
      </c>
      <c r="Q15" s="253">
        <f>Q5+Q10</f>
        <v>0</v>
      </c>
      <c r="R15" s="253">
        <f t="shared" si="8"/>
        <v>0</v>
      </c>
      <c r="S15" s="253">
        <f>O15-K15</f>
        <v>0</v>
      </c>
      <c r="T15" s="253">
        <f>P15-L15</f>
        <v>0</v>
      </c>
      <c r="U15" s="253">
        <f>U5+U10</f>
        <v>0</v>
      </c>
    </row>
    <row r="16" spans="1:21" ht="7.5" customHeight="1">
      <c r="A16" s="122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</row>
    <row r="17" spans="1:21" ht="27.75" customHeight="1">
      <c r="A17" s="469" t="s">
        <v>162</v>
      </c>
      <c r="B17" s="253">
        <f>C17+D17+E17</f>
        <v>0</v>
      </c>
      <c r="C17" s="253">
        <f>C25</f>
        <v>0</v>
      </c>
      <c r="D17" s="253">
        <f>D25</f>
        <v>0</v>
      </c>
      <c r="E17" s="253">
        <f>E25</f>
        <v>0</v>
      </c>
      <c r="F17" s="253">
        <f>G17+H17+I17</f>
        <v>0</v>
      </c>
      <c r="G17" s="253">
        <f>G25</f>
        <v>0</v>
      </c>
      <c r="H17" s="253">
        <f>H25</f>
        <v>0</v>
      </c>
      <c r="I17" s="253"/>
      <c r="J17" s="253">
        <f aca="true" t="shared" si="10" ref="J17:M19">F17-B17</f>
        <v>0</v>
      </c>
      <c r="K17" s="253">
        <f t="shared" si="10"/>
        <v>0</v>
      </c>
      <c r="L17" s="253">
        <f t="shared" si="10"/>
        <v>0</v>
      </c>
      <c r="M17" s="216">
        <f t="shared" si="10"/>
        <v>0</v>
      </c>
      <c r="N17" s="253">
        <f aca="true" t="shared" si="11" ref="N17:U17">N25</f>
        <v>0</v>
      </c>
      <c r="O17" s="253">
        <f t="shared" si="11"/>
        <v>0</v>
      </c>
      <c r="P17" s="253">
        <f t="shared" si="11"/>
        <v>0</v>
      </c>
      <c r="Q17" s="253">
        <f t="shared" si="11"/>
        <v>0</v>
      </c>
      <c r="R17" s="253">
        <f t="shared" si="11"/>
        <v>0</v>
      </c>
      <c r="S17" s="253">
        <f t="shared" si="11"/>
        <v>0</v>
      </c>
      <c r="T17" s="253">
        <f t="shared" si="11"/>
        <v>0</v>
      </c>
      <c r="U17" s="253">
        <f t="shared" si="11"/>
        <v>0</v>
      </c>
    </row>
    <row r="18" spans="1:21" ht="25.5" customHeight="1">
      <c r="A18" s="470" t="s">
        <v>159</v>
      </c>
      <c r="B18" s="253">
        <f>C18+D18+E18</f>
        <v>0</v>
      </c>
      <c r="C18" s="253">
        <f>C58</f>
        <v>0</v>
      </c>
      <c r="D18" s="253">
        <f>'С2'!G19</f>
        <v>0</v>
      </c>
      <c r="E18" s="253"/>
      <c r="F18" s="253">
        <f>G18+H18+I18</f>
        <v>0</v>
      </c>
      <c r="G18" s="149">
        <f>G58</f>
        <v>0</v>
      </c>
      <c r="H18" s="149">
        <f>H58</f>
        <v>0</v>
      </c>
      <c r="I18" s="149"/>
      <c r="J18" s="253">
        <f t="shared" si="10"/>
        <v>0</v>
      </c>
      <c r="K18" s="253">
        <f t="shared" si="10"/>
        <v>0</v>
      </c>
      <c r="L18" s="253">
        <f t="shared" si="10"/>
        <v>0</v>
      </c>
      <c r="M18" s="216">
        <f t="shared" si="10"/>
        <v>0</v>
      </c>
      <c r="N18" s="253">
        <f aca="true" t="shared" si="12" ref="N18:T18">N58</f>
        <v>0</v>
      </c>
      <c r="O18" s="253">
        <f t="shared" si="12"/>
        <v>0</v>
      </c>
      <c r="P18" s="253">
        <f t="shared" si="12"/>
        <v>0</v>
      </c>
      <c r="Q18" s="253">
        <f t="shared" si="12"/>
        <v>0</v>
      </c>
      <c r="R18" s="253">
        <f t="shared" si="12"/>
        <v>0</v>
      </c>
      <c r="S18" s="253">
        <f t="shared" si="12"/>
        <v>0</v>
      </c>
      <c r="T18" s="253">
        <f t="shared" si="12"/>
        <v>0</v>
      </c>
      <c r="U18" s="253"/>
    </row>
    <row r="19" spans="1:21" ht="27.75" customHeight="1">
      <c r="A19" s="471" t="s">
        <v>94</v>
      </c>
      <c r="B19" s="253">
        <f>C19+D19+E19</f>
        <v>0</v>
      </c>
      <c r="C19" s="253">
        <f>'П2'!I19</f>
        <v>0</v>
      </c>
      <c r="D19" s="253">
        <f>'С2'!G20</f>
        <v>0</v>
      </c>
      <c r="E19" s="253">
        <f>'П2'!K19</f>
        <v>0</v>
      </c>
      <c r="F19" s="253">
        <f>G19+H19+I19</f>
        <v>0</v>
      </c>
      <c r="G19" s="277"/>
      <c r="H19" s="277"/>
      <c r="I19" s="149"/>
      <c r="J19" s="253">
        <f t="shared" si="10"/>
        <v>0</v>
      </c>
      <c r="K19" s="253">
        <f t="shared" si="10"/>
        <v>0</v>
      </c>
      <c r="L19" s="253">
        <f t="shared" si="10"/>
        <v>0</v>
      </c>
      <c r="M19" s="216">
        <f t="shared" si="10"/>
        <v>0</v>
      </c>
      <c r="N19" s="253">
        <f>N59</f>
        <v>0</v>
      </c>
      <c r="O19" s="253">
        <f>O59</f>
        <v>0</v>
      </c>
      <c r="P19" s="253">
        <f>P59</f>
        <v>0</v>
      </c>
      <c r="Q19" s="253">
        <f>Q59</f>
        <v>0</v>
      </c>
      <c r="R19" s="253">
        <f>S19+T19+U19</f>
        <v>0</v>
      </c>
      <c r="S19" s="253"/>
      <c r="T19" s="253"/>
      <c r="U19" s="253"/>
    </row>
    <row r="20" spans="1:21" ht="38.25" customHeight="1">
      <c r="A20" s="472" t="s">
        <v>270</v>
      </c>
      <c r="B20" s="253">
        <f>СМП!B44</f>
        <v>0</v>
      </c>
      <c r="C20" s="253"/>
      <c r="D20" s="253"/>
      <c r="E20" s="253"/>
      <c r="F20" s="253">
        <f>СМП!C23</f>
        <v>0</v>
      </c>
      <c r="G20" s="253"/>
      <c r="H20" s="253"/>
      <c r="I20" s="253"/>
      <c r="J20" s="253">
        <f>F20-B20</f>
        <v>0</v>
      </c>
      <c r="K20" s="253"/>
      <c r="L20" s="253"/>
      <c r="M20" s="253"/>
      <c r="N20" s="253">
        <f>J20+R20</f>
        <v>0</v>
      </c>
      <c r="O20" s="253"/>
      <c r="P20" s="253"/>
      <c r="Q20" s="253">
        <f>Q60</f>
        <v>0</v>
      </c>
      <c r="R20" s="163"/>
      <c r="S20" s="253"/>
      <c r="T20" s="253"/>
      <c r="U20" s="163"/>
    </row>
    <row r="21" spans="1:21" s="264" customFormat="1" ht="14.25" customHeight="1">
      <c r="A21" s="148" t="s">
        <v>268</v>
      </c>
      <c r="B21" s="216">
        <f>СМП!B45</f>
        <v>0</v>
      </c>
      <c r="C21" s="216"/>
      <c r="D21" s="216"/>
      <c r="E21" s="216"/>
      <c r="F21" s="216">
        <f>СМП!C24</f>
        <v>0</v>
      </c>
      <c r="G21" s="216"/>
      <c r="H21" s="216"/>
      <c r="I21" s="216"/>
      <c r="J21" s="216">
        <f>F21-B21</f>
        <v>0</v>
      </c>
      <c r="K21" s="216"/>
      <c r="L21" s="216"/>
      <c r="M21" s="216"/>
      <c r="N21" s="253">
        <f>J21+R21</f>
        <v>0</v>
      </c>
      <c r="O21" s="216"/>
      <c r="P21" s="216"/>
      <c r="Q21" s="216"/>
      <c r="R21" s="163"/>
      <c r="S21" s="216"/>
      <c r="T21" s="216"/>
      <c r="U21" s="279"/>
    </row>
    <row r="22" spans="1:21" ht="15.75" customHeight="1">
      <c r="A22" s="473" t="s">
        <v>91</v>
      </c>
      <c r="B22" s="253">
        <f>B15+B17+B18+B19+B20</f>
        <v>0</v>
      </c>
      <c r="C22" s="253">
        <f aca="true" t="shared" si="13" ref="C22:U22">C15+C17+C18+C19+C20</f>
        <v>0</v>
      </c>
      <c r="D22" s="253">
        <f t="shared" si="13"/>
        <v>0</v>
      </c>
      <c r="E22" s="163"/>
      <c r="F22" s="253">
        <f>F20+G22+H22+I22</f>
        <v>0</v>
      </c>
      <c r="G22" s="253">
        <f t="shared" si="13"/>
        <v>0</v>
      </c>
      <c r="H22" s="253">
        <f>'C4'!B7</f>
        <v>0</v>
      </c>
      <c r="I22" s="163"/>
      <c r="J22" s="253">
        <f>J20+K22+L22+M22</f>
        <v>0</v>
      </c>
      <c r="K22" s="253">
        <f aca="true" t="shared" si="14" ref="K22:M23">G22-C22</f>
        <v>0</v>
      </c>
      <c r="L22" s="253">
        <f t="shared" si="14"/>
        <v>0</v>
      </c>
      <c r="M22" s="253">
        <f t="shared" si="14"/>
        <v>0</v>
      </c>
      <c r="N22" s="149">
        <f t="shared" si="13"/>
        <v>0</v>
      </c>
      <c r="O22" s="149">
        <f t="shared" si="13"/>
        <v>0</v>
      </c>
      <c r="P22" s="149">
        <f t="shared" si="13"/>
        <v>0</v>
      </c>
      <c r="Q22" s="149">
        <f t="shared" si="13"/>
        <v>0</v>
      </c>
      <c r="R22" s="253">
        <f>S22+T22+U22</f>
        <v>0</v>
      </c>
      <c r="S22" s="253">
        <f t="shared" si="13"/>
        <v>0</v>
      </c>
      <c r="T22" s="253">
        <f t="shared" si="13"/>
        <v>0</v>
      </c>
      <c r="U22" s="253">
        <f t="shared" si="13"/>
        <v>0</v>
      </c>
    </row>
    <row r="23" spans="1:21" ht="27.75" customHeight="1">
      <c r="A23" s="474" t="s">
        <v>269</v>
      </c>
      <c r="B23" s="253">
        <f>B20+C23+D23+E23</f>
        <v>0</v>
      </c>
      <c r="C23" s="253">
        <f>'П4'!F7</f>
        <v>0</v>
      </c>
      <c r="D23" s="253">
        <f>'C4'!D6</f>
        <v>0</v>
      </c>
      <c r="E23" s="253">
        <f>E22</f>
        <v>0</v>
      </c>
      <c r="F23" s="253">
        <f>F22</f>
        <v>0</v>
      </c>
      <c r="G23" s="253">
        <f>G22</f>
        <v>0</v>
      </c>
      <c r="H23" s="253">
        <f>H22</f>
        <v>0</v>
      </c>
      <c r="I23" s="253">
        <f>I22</f>
        <v>0</v>
      </c>
      <c r="J23" s="253">
        <f>J20+K23+L23+M23</f>
        <v>0</v>
      </c>
      <c r="K23" s="253">
        <f t="shared" si="14"/>
        <v>0</v>
      </c>
      <c r="L23" s="253">
        <f t="shared" si="14"/>
        <v>0</v>
      </c>
      <c r="M23" s="253">
        <f t="shared" si="14"/>
        <v>0</v>
      </c>
      <c r="N23" s="322">
        <f>O23+P23+Q23</f>
        <v>0</v>
      </c>
      <c r="O23" s="323">
        <f>K23+S23</f>
        <v>0</v>
      </c>
      <c r="P23" s="323">
        <f>L23+T23</f>
        <v>0</v>
      </c>
      <c r="Q23" s="323">
        <f>M23+U23</f>
        <v>0</v>
      </c>
      <c r="R23" s="253">
        <f>S23+T23+U23</f>
        <v>0</v>
      </c>
      <c r="S23" s="163"/>
      <c r="T23" s="163"/>
      <c r="U23" s="163"/>
    </row>
    <row r="24" spans="1:21" s="32" customFormat="1" ht="8.25" customHeight="1">
      <c r="A24" s="278"/>
      <c r="B24" s="269"/>
      <c r="C24" s="269"/>
      <c r="D24" s="269"/>
      <c r="E24" s="269"/>
      <c r="F24" s="270"/>
      <c r="G24" s="270"/>
      <c r="H24" s="270"/>
      <c r="I24" s="270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</row>
    <row r="25" spans="1:21" ht="24.75" customHeight="1">
      <c r="A25" s="153" t="s">
        <v>146</v>
      </c>
      <c r="B25" s="253">
        <f>C25+D25+E25</f>
        <v>0</v>
      </c>
      <c r="C25" s="253">
        <f>SUM(C26:C35)</f>
        <v>0</v>
      </c>
      <c r="D25" s="253">
        <f>SUM(D26:D35)</f>
        <v>0</v>
      </c>
      <c r="E25" s="253">
        <f>SUM(E26:E35)</f>
        <v>0</v>
      </c>
      <c r="F25" s="253">
        <f>G25+H25+I25</f>
        <v>0</v>
      </c>
      <c r="G25" s="253">
        <f aca="true" t="shared" si="15" ref="G25:M25">SUM(G26:G35)</f>
        <v>0</v>
      </c>
      <c r="H25" s="253">
        <f t="shared" si="15"/>
        <v>0</v>
      </c>
      <c r="I25" s="149"/>
      <c r="J25" s="253">
        <f t="shared" si="15"/>
        <v>0</v>
      </c>
      <c r="K25" s="253">
        <f t="shared" si="15"/>
        <v>0</v>
      </c>
      <c r="L25" s="253">
        <f t="shared" si="15"/>
        <v>0</v>
      </c>
      <c r="M25" s="253">
        <f t="shared" si="15"/>
        <v>0</v>
      </c>
      <c r="N25" s="253">
        <f>O25+P25+Q25</f>
        <v>0</v>
      </c>
      <c r="O25" s="253">
        <f aca="true" t="shared" si="16" ref="O25:T25">SUM(O26:O35)</f>
        <v>0</v>
      </c>
      <c r="P25" s="253">
        <f t="shared" si="16"/>
        <v>0</v>
      </c>
      <c r="Q25" s="253">
        <f t="shared" si="16"/>
        <v>0</v>
      </c>
      <c r="R25" s="253">
        <f t="shared" si="16"/>
        <v>0</v>
      </c>
      <c r="S25" s="253">
        <f t="shared" si="16"/>
        <v>0</v>
      </c>
      <c r="T25" s="253">
        <f t="shared" si="16"/>
        <v>0</v>
      </c>
      <c r="U25" s="216"/>
    </row>
    <row r="26" spans="1:21" ht="14.25" customHeight="1">
      <c r="A26" s="147" t="s">
        <v>81</v>
      </c>
      <c r="B26" s="253">
        <f aca="true" t="shared" si="17" ref="B26:B56">C26+D26+E26</f>
        <v>0</v>
      </c>
      <c r="C26" s="216">
        <f>'П2'!H23</f>
        <v>0</v>
      </c>
      <c r="D26" s="216">
        <f>'С2'!F24</f>
        <v>0</v>
      </c>
      <c r="E26" s="216"/>
      <c r="F26" s="216">
        <f>G26+H26+I26</f>
        <v>0</v>
      </c>
      <c r="G26" s="163"/>
      <c r="H26" s="163"/>
      <c r="I26" s="149"/>
      <c r="J26" s="216">
        <f>F26-B26</f>
        <v>0</v>
      </c>
      <c r="K26" s="216">
        <f>G26-C26</f>
        <v>0</v>
      </c>
      <c r="L26" s="216">
        <f>H26-D26</f>
        <v>0</v>
      </c>
      <c r="M26" s="216">
        <f>I26-E26</f>
        <v>0</v>
      </c>
      <c r="N26" s="271">
        <f>O26+P26+Q26</f>
        <v>0</v>
      </c>
      <c r="O26" s="272">
        <f>K26+S26</f>
        <v>0</v>
      </c>
      <c r="P26" s="272">
        <f>L26+T26</f>
        <v>0</v>
      </c>
      <c r="Q26" s="272">
        <f>M26+U26</f>
        <v>0</v>
      </c>
      <c r="R26" s="149">
        <f aca="true" t="shared" si="18" ref="R26:R34">S26+T26</f>
        <v>0</v>
      </c>
      <c r="S26" s="163"/>
      <c r="T26" s="163"/>
      <c r="U26" s="279"/>
    </row>
    <row r="27" spans="1:21" ht="27" customHeight="1">
      <c r="A27" s="43" t="s">
        <v>152</v>
      </c>
      <c r="B27" s="253">
        <f t="shared" si="17"/>
        <v>0</v>
      </c>
      <c r="C27" s="216">
        <f>'П2'!H24</f>
        <v>0</v>
      </c>
      <c r="D27" s="216">
        <f>'С2'!F25</f>
        <v>0</v>
      </c>
      <c r="E27" s="216"/>
      <c r="F27" s="216">
        <f aca="true" t="shared" si="19" ref="F27:F61">G27+H27+I27</f>
        <v>0</v>
      </c>
      <c r="G27" s="163"/>
      <c r="H27" s="163"/>
      <c r="I27" s="149"/>
      <c r="J27" s="216">
        <f aca="true" t="shared" si="20" ref="J27:J55">F27-B27</f>
        <v>0</v>
      </c>
      <c r="K27" s="216">
        <f aca="true" t="shared" si="21" ref="K27:K55">G27-C27</f>
        <v>0</v>
      </c>
      <c r="L27" s="216">
        <f aca="true" t="shared" si="22" ref="L27:L55">H27-D27</f>
        <v>0</v>
      </c>
      <c r="M27" s="216">
        <f aca="true" t="shared" si="23" ref="M27:M55">I27-E27</f>
        <v>0</v>
      </c>
      <c r="N27" s="271">
        <f aca="true" t="shared" si="24" ref="N27:N56">O27+P27+Q27</f>
        <v>0</v>
      </c>
      <c r="O27" s="272">
        <f aca="true" t="shared" si="25" ref="O27:P56">K27+S27</f>
        <v>0</v>
      </c>
      <c r="P27" s="272">
        <f t="shared" si="25"/>
        <v>0</v>
      </c>
      <c r="Q27" s="272">
        <f aca="true" t="shared" si="26" ref="Q27:Q56">M27+U27</f>
        <v>0</v>
      </c>
      <c r="R27" s="149">
        <f t="shared" si="18"/>
        <v>0</v>
      </c>
      <c r="S27" s="163"/>
      <c r="T27" s="163"/>
      <c r="U27" s="279"/>
    </row>
    <row r="28" spans="1:21" ht="13.5" customHeight="1">
      <c r="A28" s="155" t="s">
        <v>149</v>
      </c>
      <c r="B28" s="253">
        <f t="shared" si="17"/>
        <v>0</v>
      </c>
      <c r="C28" s="216">
        <f>'П2'!H25</f>
        <v>0</v>
      </c>
      <c r="D28" s="216">
        <f>'С2'!F26</f>
        <v>0</v>
      </c>
      <c r="E28" s="216"/>
      <c r="F28" s="216">
        <f t="shared" si="19"/>
        <v>0</v>
      </c>
      <c r="G28" s="163"/>
      <c r="H28" s="163"/>
      <c r="I28" s="149"/>
      <c r="J28" s="216">
        <f t="shared" si="20"/>
        <v>0</v>
      </c>
      <c r="K28" s="216">
        <f t="shared" si="21"/>
        <v>0</v>
      </c>
      <c r="L28" s="216">
        <f t="shared" si="22"/>
        <v>0</v>
      </c>
      <c r="M28" s="216">
        <f t="shared" si="23"/>
        <v>0</v>
      </c>
      <c r="N28" s="271">
        <f t="shared" si="24"/>
        <v>0</v>
      </c>
      <c r="O28" s="272">
        <f t="shared" si="25"/>
        <v>0</v>
      </c>
      <c r="P28" s="272">
        <f t="shared" si="25"/>
        <v>0</v>
      </c>
      <c r="Q28" s="272">
        <f t="shared" si="26"/>
        <v>0</v>
      </c>
      <c r="R28" s="149">
        <f t="shared" si="18"/>
        <v>0</v>
      </c>
      <c r="S28" s="163"/>
      <c r="T28" s="163"/>
      <c r="U28" s="279"/>
    </row>
    <row r="29" spans="1:21" ht="14.25" customHeight="1">
      <c r="A29" s="155" t="s">
        <v>147</v>
      </c>
      <c r="B29" s="253">
        <f t="shared" si="17"/>
        <v>0</v>
      </c>
      <c r="C29" s="216">
        <f>'П2'!H26</f>
        <v>0</v>
      </c>
      <c r="D29" s="216">
        <f>'С2'!F27</f>
        <v>0</v>
      </c>
      <c r="E29" s="216"/>
      <c r="F29" s="216">
        <f t="shared" si="19"/>
        <v>0</v>
      </c>
      <c r="G29" s="163"/>
      <c r="H29" s="163"/>
      <c r="I29" s="149"/>
      <c r="J29" s="216">
        <f t="shared" si="20"/>
        <v>0</v>
      </c>
      <c r="K29" s="216">
        <f t="shared" si="21"/>
        <v>0</v>
      </c>
      <c r="L29" s="216">
        <f t="shared" si="22"/>
        <v>0</v>
      </c>
      <c r="M29" s="216">
        <f t="shared" si="23"/>
        <v>0</v>
      </c>
      <c r="N29" s="271">
        <f t="shared" si="24"/>
        <v>0</v>
      </c>
      <c r="O29" s="272">
        <f t="shared" si="25"/>
        <v>0</v>
      </c>
      <c r="P29" s="272">
        <f t="shared" si="25"/>
        <v>0</v>
      </c>
      <c r="Q29" s="272">
        <f t="shared" si="26"/>
        <v>0</v>
      </c>
      <c r="R29" s="149">
        <f t="shared" si="18"/>
        <v>0</v>
      </c>
      <c r="S29" s="163"/>
      <c r="T29" s="163"/>
      <c r="U29" s="279"/>
    </row>
    <row r="30" spans="1:21" ht="13.5" customHeight="1">
      <c r="A30" s="162" t="s">
        <v>148</v>
      </c>
      <c r="B30" s="253">
        <f t="shared" si="17"/>
        <v>0</v>
      </c>
      <c r="C30" s="216">
        <f>'П2'!H27</f>
        <v>0</v>
      </c>
      <c r="D30" s="216">
        <f>'С2'!F28</f>
        <v>0</v>
      </c>
      <c r="E30" s="216"/>
      <c r="F30" s="216">
        <f t="shared" si="19"/>
        <v>0</v>
      </c>
      <c r="G30" s="163"/>
      <c r="H30" s="163"/>
      <c r="I30" s="149"/>
      <c r="J30" s="216">
        <f t="shared" si="20"/>
        <v>0</v>
      </c>
      <c r="K30" s="216">
        <f t="shared" si="21"/>
        <v>0</v>
      </c>
      <c r="L30" s="216">
        <f t="shared" si="22"/>
        <v>0</v>
      </c>
      <c r="M30" s="216">
        <f t="shared" si="23"/>
        <v>0</v>
      </c>
      <c r="N30" s="271">
        <f t="shared" si="24"/>
        <v>0</v>
      </c>
      <c r="O30" s="272">
        <f t="shared" si="25"/>
        <v>0</v>
      </c>
      <c r="P30" s="272">
        <f t="shared" si="25"/>
        <v>0</v>
      </c>
      <c r="Q30" s="272">
        <f t="shared" si="26"/>
        <v>0</v>
      </c>
      <c r="R30" s="149">
        <f t="shared" si="18"/>
        <v>0</v>
      </c>
      <c r="S30" s="163"/>
      <c r="T30" s="163"/>
      <c r="U30" s="279"/>
    </row>
    <row r="31" spans="1:21" ht="14.25" customHeight="1">
      <c r="A31" s="155" t="s">
        <v>150</v>
      </c>
      <c r="B31" s="253">
        <f t="shared" si="17"/>
        <v>0</v>
      </c>
      <c r="C31" s="216">
        <f>'П2'!H28</f>
        <v>0</v>
      </c>
      <c r="D31" s="216">
        <f>'С2'!F29</f>
        <v>0</v>
      </c>
      <c r="E31" s="216"/>
      <c r="F31" s="216">
        <f t="shared" si="19"/>
        <v>0</v>
      </c>
      <c r="G31" s="163"/>
      <c r="H31" s="163"/>
      <c r="I31" s="149"/>
      <c r="J31" s="216">
        <f t="shared" si="20"/>
        <v>0</v>
      </c>
      <c r="K31" s="216">
        <f t="shared" si="21"/>
        <v>0</v>
      </c>
      <c r="L31" s="216">
        <f t="shared" si="22"/>
        <v>0</v>
      </c>
      <c r="M31" s="216">
        <f t="shared" si="23"/>
        <v>0</v>
      </c>
      <c r="N31" s="271">
        <f t="shared" si="24"/>
        <v>0</v>
      </c>
      <c r="O31" s="272">
        <f t="shared" si="25"/>
        <v>0</v>
      </c>
      <c r="P31" s="272">
        <f t="shared" si="25"/>
        <v>0</v>
      </c>
      <c r="Q31" s="272">
        <f t="shared" si="26"/>
        <v>0</v>
      </c>
      <c r="R31" s="149">
        <f t="shared" si="18"/>
        <v>0</v>
      </c>
      <c r="S31" s="163"/>
      <c r="T31" s="163"/>
      <c r="U31" s="279"/>
    </row>
    <row r="32" spans="1:21" ht="15" customHeight="1">
      <c r="A32" s="156" t="s">
        <v>93</v>
      </c>
      <c r="B32" s="253">
        <f t="shared" si="17"/>
        <v>0</v>
      </c>
      <c r="C32" s="216">
        <f>'П2'!H29</f>
        <v>0</v>
      </c>
      <c r="D32" s="216">
        <f>'С2'!F30</f>
        <v>0</v>
      </c>
      <c r="E32" s="216"/>
      <c r="F32" s="216">
        <f t="shared" si="19"/>
        <v>0</v>
      </c>
      <c r="G32" s="163"/>
      <c r="H32" s="163"/>
      <c r="I32" s="149"/>
      <c r="J32" s="216">
        <f t="shared" si="20"/>
        <v>0</v>
      </c>
      <c r="K32" s="216">
        <f t="shared" si="21"/>
        <v>0</v>
      </c>
      <c r="L32" s="216">
        <f t="shared" si="22"/>
        <v>0</v>
      </c>
      <c r="M32" s="216">
        <f t="shared" si="23"/>
        <v>0</v>
      </c>
      <c r="N32" s="271">
        <f t="shared" si="24"/>
        <v>0</v>
      </c>
      <c r="O32" s="272">
        <f t="shared" si="25"/>
        <v>0</v>
      </c>
      <c r="P32" s="272">
        <f t="shared" si="25"/>
        <v>0</v>
      </c>
      <c r="Q32" s="272">
        <f t="shared" si="26"/>
        <v>0</v>
      </c>
      <c r="R32" s="149">
        <f t="shared" si="18"/>
        <v>0</v>
      </c>
      <c r="S32" s="163"/>
      <c r="T32" s="163"/>
      <c r="U32" s="279"/>
    </row>
    <row r="33" spans="1:21" ht="12.75">
      <c r="A33" s="157" t="s">
        <v>151</v>
      </c>
      <c r="B33" s="253">
        <f t="shared" si="17"/>
        <v>0</v>
      </c>
      <c r="C33" s="216">
        <f>'П2'!H30</f>
        <v>0</v>
      </c>
      <c r="D33" s="216">
        <f>'С2'!F31</f>
        <v>0</v>
      </c>
      <c r="E33" s="216"/>
      <c r="F33" s="216">
        <f t="shared" si="19"/>
        <v>0</v>
      </c>
      <c r="G33" s="163"/>
      <c r="H33" s="163"/>
      <c r="I33" s="149"/>
      <c r="J33" s="216">
        <f t="shared" si="20"/>
        <v>0</v>
      </c>
      <c r="K33" s="216">
        <f t="shared" si="21"/>
        <v>0</v>
      </c>
      <c r="L33" s="216">
        <f t="shared" si="22"/>
        <v>0</v>
      </c>
      <c r="M33" s="216">
        <f t="shared" si="23"/>
        <v>0</v>
      </c>
      <c r="N33" s="271">
        <f t="shared" si="24"/>
        <v>0</v>
      </c>
      <c r="O33" s="272">
        <f t="shared" si="25"/>
        <v>0</v>
      </c>
      <c r="P33" s="272">
        <f t="shared" si="25"/>
        <v>0</v>
      </c>
      <c r="Q33" s="272">
        <f t="shared" si="26"/>
        <v>0</v>
      </c>
      <c r="R33" s="149">
        <f t="shared" si="18"/>
        <v>0</v>
      </c>
      <c r="S33" s="163"/>
      <c r="T33" s="163"/>
      <c r="U33" s="279"/>
    </row>
    <row r="34" spans="1:21" ht="12.75">
      <c r="A34" s="157" t="s">
        <v>6</v>
      </c>
      <c r="B34" s="253">
        <f t="shared" si="17"/>
        <v>0</v>
      </c>
      <c r="C34" s="216">
        <f>'П2'!H31</f>
        <v>0</v>
      </c>
      <c r="D34" s="216">
        <f>'С2'!F32</f>
        <v>0</v>
      </c>
      <c r="E34" s="216"/>
      <c r="F34" s="216">
        <f t="shared" si="19"/>
        <v>0</v>
      </c>
      <c r="G34" s="163"/>
      <c r="H34" s="163"/>
      <c r="I34" s="149"/>
      <c r="J34" s="216">
        <f t="shared" si="20"/>
        <v>0</v>
      </c>
      <c r="K34" s="216">
        <f t="shared" si="21"/>
        <v>0</v>
      </c>
      <c r="L34" s="216">
        <f t="shared" si="22"/>
        <v>0</v>
      </c>
      <c r="M34" s="216">
        <f t="shared" si="23"/>
        <v>0</v>
      </c>
      <c r="N34" s="271">
        <f t="shared" si="24"/>
        <v>0</v>
      </c>
      <c r="O34" s="272">
        <f t="shared" si="25"/>
        <v>0</v>
      </c>
      <c r="P34" s="272">
        <f t="shared" si="25"/>
        <v>0</v>
      </c>
      <c r="Q34" s="272">
        <f t="shared" si="26"/>
        <v>0</v>
      </c>
      <c r="R34" s="149">
        <f t="shared" si="18"/>
        <v>0</v>
      </c>
      <c r="S34" s="163"/>
      <c r="T34" s="163"/>
      <c r="U34" s="279"/>
    </row>
    <row r="35" spans="1:21" ht="12.75">
      <c r="A35" s="148" t="s">
        <v>144</v>
      </c>
      <c r="B35" s="253">
        <f t="shared" si="17"/>
        <v>0</v>
      </c>
      <c r="C35" s="216">
        <f>'П2'!H32</f>
        <v>0</v>
      </c>
      <c r="D35" s="216">
        <f>'С2'!F33</f>
        <v>0</v>
      </c>
      <c r="E35" s="216"/>
      <c r="F35" s="216">
        <f t="shared" si="19"/>
        <v>0</v>
      </c>
      <c r="G35" s="141">
        <f>SUM(G36:G56)</f>
        <v>0</v>
      </c>
      <c r="H35" s="141">
        <f>SUM(H36:H56)</f>
        <v>0</v>
      </c>
      <c r="I35" s="141"/>
      <c r="J35" s="216">
        <f t="shared" si="20"/>
        <v>0</v>
      </c>
      <c r="K35" s="216">
        <f t="shared" si="21"/>
        <v>0</v>
      </c>
      <c r="L35" s="216">
        <f t="shared" si="22"/>
        <v>0</v>
      </c>
      <c r="M35" s="216">
        <f t="shared" si="23"/>
        <v>0</v>
      </c>
      <c r="N35" s="271">
        <f t="shared" si="24"/>
        <v>0</v>
      </c>
      <c r="O35" s="272">
        <f t="shared" si="25"/>
        <v>0</v>
      </c>
      <c r="P35" s="272">
        <f t="shared" si="25"/>
        <v>0</v>
      </c>
      <c r="Q35" s="272">
        <f t="shared" si="26"/>
        <v>0</v>
      </c>
      <c r="R35" s="253">
        <f>S35+T35+U35</f>
        <v>0</v>
      </c>
      <c r="S35" s="141">
        <f>SUM(S36:S56)</f>
        <v>0</v>
      </c>
      <c r="T35" s="141">
        <f>SUM(T36:T56)</f>
        <v>0</v>
      </c>
      <c r="U35" s="216"/>
    </row>
    <row r="36" spans="1:21" ht="12.75">
      <c r="A36" s="158" t="s">
        <v>82</v>
      </c>
      <c r="B36" s="253">
        <f t="shared" si="17"/>
        <v>0</v>
      </c>
      <c r="C36" s="216">
        <f>'П2'!H33</f>
        <v>0</v>
      </c>
      <c r="D36" s="216">
        <f>'С2'!F34</f>
        <v>0</v>
      </c>
      <c r="E36" s="216"/>
      <c r="F36" s="216">
        <f t="shared" si="19"/>
        <v>0</v>
      </c>
      <c r="G36" s="163"/>
      <c r="H36" s="163"/>
      <c r="I36" s="149"/>
      <c r="J36" s="216">
        <f t="shared" si="20"/>
        <v>0</v>
      </c>
      <c r="K36" s="216">
        <f t="shared" si="21"/>
        <v>0</v>
      </c>
      <c r="L36" s="216">
        <f t="shared" si="22"/>
        <v>0</v>
      </c>
      <c r="M36" s="216">
        <f t="shared" si="23"/>
        <v>0</v>
      </c>
      <c r="N36" s="271">
        <f t="shared" si="24"/>
        <v>0</v>
      </c>
      <c r="O36" s="272">
        <f t="shared" si="25"/>
        <v>0</v>
      </c>
      <c r="P36" s="272">
        <f t="shared" si="25"/>
        <v>0</v>
      </c>
      <c r="Q36" s="272">
        <f t="shared" si="26"/>
        <v>0</v>
      </c>
      <c r="R36" s="253">
        <f>S36+T36</f>
        <v>0</v>
      </c>
      <c r="S36" s="163"/>
      <c r="T36" s="163"/>
      <c r="U36" s="279"/>
    </row>
    <row r="37" spans="1:21" ht="12.75">
      <c r="A37" s="159" t="s">
        <v>4</v>
      </c>
      <c r="B37" s="253">
        <f t="shared" si="17"/>
        <v>0</v>
      </c>
      <c r="C37" s="216">
        <f>'П2'!H34</f>
        <v>0</v>
      </c>
      <c r="D37" s="216">
        <f>'С2'!F35</f>
        <v>0</v>
      </c>
      <c r="E37" s="216"/>
      <c r="F37" s="216">
        <f t="shared" si="19"/>
        <v>0</v>
      </c>
      <c r="G37" s="163"/>
      <c r="H37" s="163"/>
      <c r="I37" s="149"/>
      <c r="J37" s="216">
        <f t="shared" si="20"/>
        <v>0</v>
      </c>
      <c r="K37" s="216">
        <f t="shared" si="21"/>
        <v>0</v>
      </c>
      <c r="L37" s="216">
        <f t="shared" si="22"/>
        <v>0</v>
      </c>
      <c r="M37" s="216">
        <f t="shared" si="23"/>
        <v>0</v>
      </c>
      <c r="N37" s="271">
        <f t="shared" si="24"/>
        <v>0</v>
      </c>
      <c r="O37" s="272">
        <f t="shared" si="25"/>
        <v>0</v>
      </c>
      <c r="P37" s="272">
        <f t="shared" si="25"/>
        <v>0</v>
      </c>
      <c r="Q37" s="272">
        <f t="shared" si="26"/>
        <v>0</v>
      </c>
      <c r="R37" s="253">
        <f aca="true" t="shared" si="27" ref="R37:R56">S37+T37</f>
        <v>0</v>
      </c>
      <c r="S37" s="163"/>
      <c r="T37" s="163"/>
      <c r="U37" s="279"/>
    </row>
    <row r="38" spans="1:21" ht="12.75">
      <c r="A38" s="161" t="s">
        <v>80</v>
      </c>
      <c r="B38" s="253">
        <f t="shared" si="17"/>
        <v>0</v>
      </c>
      <c r="C38" s="216">
        <f>'П2'!H35</f>
        <v>0</v>
      </c>
      <c r="D38" s="216">
        <f>'С2'!F36</f>
        <v>0</v>
      </c>
      <c r="E38" s="216"/>
      <c r="F38" s="216">
        <f t="shared" si="19"/>
        <v>0</v>
      </c>
      <c r="G38" s="163"/>
      <c r="H38" s="163"/>
      <c r="I38" s="149"/>
      <c r="J38" s="216">
        <f t="shared" si="20"/>
        <v>0</v>
      </c>
      <c r="K38" s="216">
        <f t="shared" si="21"/>
        <v>0</v>
      </c>
      <c r="L38" s="216">
        <f t="shared" si="22"/>
        <v>0</v>
      </c>
      <c r="M38" s="216">
        <f t="shared" si="23"/>
        <v>0</v>
      </c>
      <c r="N38" s="271">
        <f t="shared" si="24"/>
        <v>0</v>
      </c>
      <c r="O38" s="272">
        <f t="shared" si="25"/>
        <v>0</v>
      </c>
      <c r="P38" s="272">
        <f t="shared" si="25"/>
        <v>0</v>
      </c>
      <c r="Q38" s="272">
        <f t="shared" si="26"/>
        <v>0</v>
      </c>
      <c r="R38" s="253">
        <f t="shared" si="27"/>
        <v>0</v>
      </c>
      <c r="S38" s="163"/>
      <c r="T38" s="163"/>
      <c r="U38" s="279"/>
    </row>
    <row r="39" spans="1:21" ht="12.75">
      <c r="A39" s="159" t="s">
        <v>83</v>
      </c>
      <c r="B39" s="253">
        <f t="shared" si="17"/>
        <v>0</v>
      </c>
      <c r="C39" s="216">
        <f>'П2'!H36</f>
        <v>0</v>
      </c>
      <c r="D39" s="216">
        <f>'С2'!F37</f>
        <v>0</v>
      </c>
      <c r="E39" s="216"/>
      <c r="F39" s="216">
        <f t="shared" si="19"/>
        <v>0</v>
      </c>
      <c r="G39" s="163"/>
      <c r="H39" s="163"/>
      <c r="I39" s="149"/>
      <c r="J39" s="216">
        <f t="shared" si="20"/>
        <v>0</v>
      </c>
      <c r="K39" s="216">
        <f t="shared" si="21"/>
        <v>0</v>
      </c>
      <c r="L39" s="216">
        <f t="shared" si="22"/>
        <v>0</v>
      </c>
      <c r="M39" s="216">
        <f t="shared" si="23"/>
        <v>0</v>
      </c>
      <c r="N39" s="271">
        <f t="shared" si="24"/>
        <v>0</v>
      </c>
      <c r="O39" s="272">
        <f t="shared" si="25"/>
        <v>0</v>
      </c>
      <c r="P39" s="272">
        <f t="shared" si="25"/>
        <v>0</v>
      </c>
      <c r="Q39" s="272">
        <f t="shared" si="26"/>
        <v>0</v>
      </c>
      <c r="R39" s="253">
        <f t="shared" si="27"/>
        <v>0</v>
      </c>
      <c r="S39" s="163"/>
      <c r="T39" s="163"/>
      <c r="U39" s="279"/>
    </row>
    <row r="40" spans="1:21" ht="12.75">
      <c r="A40" s="158" t="s">
        <v>88</v>
      </c>
      <c r="B40" s="253">
        <f t="shared" si="17"/>
        <v>0</v>
      </c>
      <c r="C40" s="216">
        <f>'П2'!H37</f>
        <v>0</v>
      </c>
      <c r="D40" s="216">
        <f>'С2'!F38</f>
        <v>0</v>
      </c>
      <c r="E40" s="216"/>
      <c r="F40" s="216">
        <f t="shared" si="19"/>
        <v>0</v>
      </c>
      <c r="G40" s="163"/>
      <c r="H40" s="163"/>
      <c r="I40" s="149"/>
      <c r="J40" s="216">
        <f t="shared" si="20"/>
        <v>0</v>
      </c>
      <c r="K40" s="216">
        <f t="shared" si="21"/>
        <v>0</v>
      </c>
      <c r="L40" s="216">
        <f t="shared" si="22"/>
        <v>0</v>
      </c>
      <c r="M40" s="216">
        <f t="shared" si="23"/>
        <v>0</v>
      </c>
      <c r="N40" s="271">
        <f t="shared" si="24"/>
        <v>0</v>
      </c>
      <c r="O40" s="272">
        <f t="shared" si="25"/>
        <v>0</v>
      </c>
      <c r="P40" s="272">
        <f t="shared" si="25"/>
        <v>0</v>
      </c>
      <c r="Q40" s="272">
        <f t="shared" si="26"/>
        <v>0</v>
      </c>
      <c r="R40" s="253">
        <f t="shared" si="27"/>
        <v>0</v>
      </c>
      <c r="S40" s="163"/>
      <c r="T40" s="163"/>
      <c r="U40" s="279"/>
    </row>
    <row r="41" spans="1:21" ht="12.75">
      <c r="A41" s="158" t="s">
        <v>89</v>
      </c>
      <c r="B41" s="253">
        <f t="shared" si="17"/>
        <v>0</v>
      </c>
      <c r="C41" s="216">
        <f>'П2'!H38</f>
        <v>0</v>
      </c>
      <c r="D41" s="216">
        <f>'С2'!F39</f>
        <v>0</v>
      </c>
      <c r="E41" s="216"/>
      <c r="F41" s="216">
        <f t="shared" si="19"/>
        <v>0</v>
      </c>
      <c r="G41" s="163"/>
      <c r="H41" s="163"/>
      <c r="I41" s="149"/>
      <c r="J41" s="216">
        <f t="shared" si="20"/>
        <v>0</v>
      </c>
      <c r="K41" s="216">
        <f t="shared" si="21"/>
        <v>0</v>
      </c>
      <c r="L41" s="216">
        <f t="shared" si="22"/>
        <v>0</v>
      </c>
      <c r="M41" s="216">
        <f t="shared" si="23"/>
        <v>0</v>
      </c>
      <c r="N41" s="271">
        <f t="shared" si="24"/>
        <v>0</v>
      </c>
      <c r="O41" s="272">
        <f t="shared" si="25"/>
        <v>0</v>
      </c>
      <c r="P41" s="272">
        <f t="shared" si="25"/>
        <v>0</v>
      </c>
      <c r="Q41" s="272">
        <f t="shared" si="26"/>
        <v>0</v>
      </c>
      <c r="R41" s="253">
        <f t="shared" si="27"/>
        <v>0</v>
      </c>
      <c r="S41" s="163"/>
      <c r="T41" s="163"/>
      <c r="U41" s="279"/>
    </row>
    <row r="42" spans="1:21" ht="12.75">
      <c r="A42" s="158" t="s">
        <v>5</v>
      </c>
      <c r="B42" s="253">
        <f t="shared" si="17"/>
        <v>0</v>
      </c>
      <c r="C42" s="216">
        <f>'П2'!H39</f>
        <v>0</v>
      </c>
      <c r="D42" s="216">
        <f>'С2'!F40</f>
        <v>0</v>
      </c>
      <c r="E42" s="216"/>
      <c r="F42" s="216">
        <f t="shared" si="19"/>
        <v>0</v>
      </c>
      <c r="G42" s="163"/>
      <c r="H42" s="163"/>
      <c r="I42" s="149"/>
      <c r="J42" s="216">
        <f t="shared" si="20"/>
        <v>0</v>
      </c>
      <c r="K42" s="216">
        <f t="shared" si="21"/>
        <v>0</v>
      </c>
      <c r="L42" s="216">
        <f t="shared" si="22"/>
        <v>0</v>
      </c>
      <c r="M42" s="216">
        <f t="shared" si="23"/>
        <v>0</v>
      </c>
      <c r="N42" s="271">
        <f t="shared" si="24"/>
        <v>0</v>
      </c>
      <c r="O42" s="272">
        <f t="shared" si="25"/>
        <v>0</v>
      </c>
      <c r="P42" s="272">
        <f t="shared" si="25"/>
        <v>0</v>
      </c>
      <c r="Q42" s="272">
        <f t="shared" si="26"/>
        <v>0</v>
      </c>
      <c r="R42" s="253">
        <f t="shared" si="27"/>
        <v>0</v>
      </c>
      <c r="S42" s="163"/>
      <c r="T42" s="163"/>
      <c r="U42" s="279"/>
    </row>
    <row r="43" spans="1:21" ht="12.75">
      <c r="A43" s="158" t="s">
        <v>90</v>
      </c>
      <c r="B43" s="253">
        <f t="shared" si="17"/>
        <v>0</v>
      </c>
      <c r="C43" s="216">
        <f>'П2'!H40</f>
        <v>0</v>
      </c>
      <c r="D43" s="216">
        <f>'С2'!F41</f>
        <v>0</v>
      </c>
      <c r="E43" s="216"/>
      <c r="F43" s="216">
        <f t="shared" si="19"/>
        <v>0</v>
      </c>
      <c r="G43" s="163"/>
      <c r="H43" s="163"/>
      <c r="I43" s="149"/>
      <c r="J43" s="216">
        <f t="shared" si="20"/>
        <v>0</v>
      </c>
      <c r="K43" s="216">
        <f t="shared" si="21"/>
        <v>0</v>
      </c>
      <c r="L43" s="216">
        <f t="shared" si="22"/>
        <v>0</v>
      </c>
      <c r="M43" s="216">
        <f t="shared" si="23"/>
        <v>0</v>
      </c>
      <c r="N43" s="271">
        <f t="shared" si="24"/>
        <v>0</v>
      </c>
      <c r="O43" s="272">
        <f t="shared" si="25"/>
        <v>0</v>
      </c>
      <c r="P43" s="272">
        <f t="shared" si="25"/>
        <v>0</v>
      </c>
      <c r="Q43" s="272">
        <f t="shared" si="26"/>
        <v>0</v>
      </c>
      <c r="R43" s="253">
        <f t="shared" si="27"/>
        <v>0</v>
      </c>
      <c r="S43" s="163"/>
      <c r="T43" s="163"/>
      <c r="U43" s="279"/>
    </row>
    <row r="44" spans="1:21" ht="12.75">
      <c r="A44" s="160" t="s">
        <v>153</v>
      </c>
      <c r="B44" s="253">
        <f t="shared" si="17"/>
        <v>0</v>
      </c>
      <c r="C44" s="216">
        <f>'П2'!H41</f>
        <v>0</v>
      </c>
      <c r="D44" s="216">
        <f>'С2'!F42</f>
        <v>0</v>
      </c>
      <c r="E44" s="216"/>
      <c r="F44" s="216">
        <f t="shared" si="19"/>
        <v>0</v>
      </c>
      <c r="G44" s="163"/>
      <c r="H44" s="163"/>
      <c r="I44" s="149"/>
      <c r="J44" s="216">
        <f t="shared" si="20"/>
        <v>0</v>
      </c>
      <c r="K44" s="216">
        <f t="shared" si="21"/>
        <v>0</v>
      </c>
      <c r="L44" s="216">
        <f t="shared" si="22"/>
        <v>0</v>
      </c>
      <c r="M44" s="216">
        <f t="shared" si="23"/>
        <v>0</v>
      </c>
      <c r="N44" s="271">
        <f t="shared" si="24"/>
        <v>0</v>
      </c>
      <c r="O44" s="272">
        <f t="shared" si="25"/>
        <v>0</v>
      </c>
      <c r="P44" s="272">
        <f t="shared" si="25"/>
        <v>0</v>
      </c>
      <c r="Q44" s="272">
        <f t="shared" si="26"/>
        <v>0</v>
      </c>
      <c r="R44" s="253">
        <f t="shared" si="27"/>
        <v>0</v>
      </c>
      <c r="S44" s="163"/>
      <c r="T44" s="163"/>
      <c r="U44" s="279"/>
    </row>
    <row r="45" spans="1:21" ht="12.75">
      <c r="A45" s="158" t="s">
        <v>84</v>
      </c>
      <c r="B45" s="253">
        <f t="shared" si="17"/>
        <v>0</v>
      </c>
      <c r="C45" s="216">
        <f>'П2'!H42</f>
        <v>0</v>
      </c>
      <c r="D45" s="216">
        <f>'С2'!F43</f>
        <v>0</v>
      </c>
      <c r="E45" s="216"/>
      <c r="F45" s="216">
        <f t="shared" si="19"/>
        <v>0</v>
      </c>
      <c r="G45" s="163"/>
      <c r="H45" s="163"/>
      <c r="I45" s="149"/>
      <c r="J45" s="216">
        <f t="shared" si="20"/>
        <v>0</v>
      </c>
      <c r="K45" s="216">
        <f t="shared" si="21"/>
        <v>0</v>
      </c>
      <c r="L45" s="216">
        <f t="shared" si="22"/>
        <v>0</v>
      </c>
      <c r="M45" s="216">
        <f t="shared" si="23"/>
        <v>0</v>
      </c>
      <c r="N45" s="271">
        <f t="shared" si="24"/>
        <v>0</v>
      </c>
      <c r="O45" s="272">
        <f t="shared" si="25"/>
        <v>0</v>
      </c>
      <c r="P45" s="272">
        <f t="shared" si="25"/>
        <v>0</v>
      </c>
      <c r="Q45" s="272">
        <f t="shared" si="26"/>
        <v>0</v>
      </c>
      <c r="R45" s="253">
        <f t="shared" si="27"/>
        <v>0</v>
      </c>
      <c r="S45" s="163"/>
      <c r="T45" s="163"/>
      <c r="U45" s="279"/>
    </row>
    <row r="46" spans="1:21" ht="12.75">
      <c r="A46" s="158" t="s">
        <v>85</v>
      </c>
      <c r="B46" s="253">
        <f t="shared" si="17"/>
        <v>0</v>
      </c>
      <c r="C46" s="216">
        <f>'П2'!H43</f>
        <v>0</v>
      </c>
      <c r="D46" s="216">
        <f>'С2'!F44</f>
        <v>0</v>
      </c>
      <c r="E46" s="216"/>
      <c r="F46" s="216">
        <f t="shared" si="19"/>
        <v>0</v>
      </c>
      <c r="G46" s="163"/>
      <c r="H46" s="163"/>
      <c r="I46" s="149"/>
      <c r="J46" s="216">
        <f t="shared" si="20"/>
        <v>0</v>
      </c>
      <c r="K46" s="216">
        <f t="shared" si="21"/>
        <v>0</v>
      </c>
      <c r="L46" s="216">
        <f t="shared" si="22"/>
        <v>0</v>
      </c>
      <c r="M46" s="216">
        <f t="shared" si="23"/>
        <v>0</v>
      </c>
      <c r="N46" s="271">
        <f t="shared" si="24"/>
        <v>0</v>
      </c>
      <c r="O46" s="272">
        <f t="shared" si="25"/>
        <v>0</v>
      </c>
      <c r="P46" s="272">
        <f t="shared" si="25"/>
        <v>0</v>
      </c>
      <c r="Q46" s="272">
        <f t="shared" si="26"/>
        <v>0</v>
      </c>
      <c r="R46" s="253">
        <f t="shared" si="27"/>
        <v>0</v>
      </c>
      <c r="S46" s="163"/>
      <c r="T46" s="163"/>
      <c r="U46" s="279"/>
    </row>
    <row r="47" spans="1:21" ht="12.75">
      <c r="A47" s="158" t="s">
        <v>87</v>
      </c>
      <c r="B47" s="253">
        <f t="shared" si="17"/>
        <v>0</v>
      </c>
      <c r="C47" s="216">
        <f>'П2'!H44</f>
        <v>0</v>
      </c>
      <c r="D47" s="216">
        <f>'С2'!F45</f>
        <v>0</v>
      </c>
      <c r="E47" s="216"/>
      <c r="F47" s="216">
        <f t="shared" si="19"/>
        <v>0</v>
      </c>
      <c r="G47" s="163"/>
      <c r="H47" s="163"/>
      <c r="I47" s="149"/>
      <c r="J47" s="216">
        <f t="shared" si="20"/>
        <v>0</v>
      </c>
      <c r="K47" s="216">
        <f t="shared" si="21"/>
        <v>0</v>
      </c>
      <c r="L47" s="216">
        <f t="shared" si="22"/>
        <v>0</v>
      </c>
      <c r="M47" s="216">
        <f t="shared" si="23"/>
        <v>0</v>
      </c>
      <c r="N47" s="271">
        <f t="shared" si="24"/>
        <v>0</v>
      </c>
      <c r="O47" s="272">
        <f t="shared" si="25"/>
        <v>0</v>
      </c>
      <c r="P47" s="272">
        <f t="shared" si="25"/>
        <v>0</v>
      </c>
      <c r="Q47" s="272">
        <f t="shared" si="26"/>
        <v>0</v>
      </c>
      <c r="R47" s="253">
        <f t="shared" si="27"/>
        <v>0</v>
      </c>
      <c r="S47" s="163"/>
      <c r="T47" s="163"/>
      <c r="U47" s="279"/>
    </row>
    <row r="48" spans="1:21" ht="12.75">
      <c r="A48" s="158" t="s">
        <v>86</v>
      </c>
      <c r="B48" s="253">
        <f t="shared" si="17"/>
        <v>0</v>
      </c>
      <c r="C48" s="216">
        <f>'П2'!H45</f>
        <v>0</v>
      </c>
      <c r="D48" s="216">
        <f>'С2'!F46</f>
        <v>0</v>
      </c>
      <c r="E48" s="216"/>
      <c r="F48" s="216">
        <f t="shared" si="19"/>
        <v>0</v>
      </c>
      <c r="G48" s="163"/>
      <c r="H48" s="163"/>
      <c r="I48" s="149"/>
      <c r="J48" s="216">
        <f t="shared" si="20"/>
        <v>0</v>
      </c>
      <c r="K48" s="216">
        <f t="shared" si="21"/>
        <v>0</v>
      </c>
      <c r="L48" s="216">
        <f t="shared" si="22"/>
        <v>0</v>
      </c>
      <c r="M48" s="216">
        <f t="shared" si="23"/>
        <v>0</v>
      </c>
      <c r="N48" s="271">
        <f t="shared" si="24"/>
        <v>0</v>
      </c>
      <c r="O48" s="272">
        <f t="shared" si="25"/>
        <v>0</v>
      </c>
      <c r="P48" s="272">
        <f t="shared" si="25"/>
        <v>0</v>
      </c>
      <c r="Q48" s="272">
        <f t="shared" si="26"/>
        <v>0</v>
      </c>
      <c r="R48" s="253">
        <f t="shared" si="27"/>
        <v>0</v>
      </c>
      <c r="S48" s="163"/>
      <c r="T48" s="163"/>
      <c r="U48" s="279"/>
    </row>
    <row r="49" spans="1:21" ht="12.75">
      <c r="A49" s="189" t="s">
        <v>163</v>
      </c>
      <c r="B49" s="253">
        <f t="shared" si="17"/>
        <v>0</v>
      </c>
      <c r="C49" s="216">
        <f>'П2'!H46</f>
        <v>0</v>
      </c>
      <c r="D49" s="216">
        <f>'С2'!F47</f>
        <v>0</v>
      </c>
      <c r="E49" s="216"/>
      <c r="F49" s="216">
        <f t="shared" si="19"/>
        <v>0</v>
      </c>
      <c r="G49" s="163"/>
      <c r="H49" s="163"/>
      <c r="I49" s="149"/>
      <c r="J49" s="216">
        <f t="shared" si="20"/>
        <v>0</v>
      </c>
      <c r="K49" s="216">
        <f t="shared" si="21"/>
        <v>0</v>
      </c>
      <c r="L49" s="216">
        <f t="shared" si="22"/>
        <v>0</v>
      </c>
      <c r="M49" s="216">
        <f t="shared" si="23"/>
        <v>0</v>
      </c>
      <c r="N49" s="271">
        <f t="shared" si="24"/>
        <v>0</v>
      </c>
      <c r="O49" s="272">
        <f t="shared" si="25"/>
        <v>0</v>
      </c>
      <c r="P49" s="272">
        <f t="shared" si="25"/>
        <v>0</v>
      </c>
      <c r="Q49" s="272">
        <f t="shared" si="26"/>
        <v>0</v>
      </c>
      <c r="R49" s="253">
        <f t="shared" si="27"/>
        <v>0</v>
      </c>
      <c r="S49" s="163"/>
      <c r="T49" s="163"/>
      <c r="U49" s="279"/>
    </row>
    <row r="50" spans="1:21" ht="12.75">
      <c r="A50" s="189" t="s">
        <v>272</v>
      </c>
      <c r="B50" s="253">
        <f t="shared" si="17"/>
        <v>0</v>
      </c>
      <c r="C50" s="163"/>
      <c r="D50" s="163"/>
      <c r="E50" s="149"/>
      <c r="F50" s="216">
        <f t="shared" si="19"/>
        <v>0</v>
      </c>
      <c r="G50" s="163"/>
      <c r="H50" s="163"/>
      <c r="I50" s="149"/>
      <c r="J50" s="216">
        <f t="shared" si="20"/>
        <v>0</v>
      </c>
      <c r="K50" s="216">
        <f t="shared" si="21"/>
        <v>0</v>
      </c>
      <c r="L50" s="216">
        <f t="shared" si="22"/>
        <v>0</v>
      </c>
      <c r="M50" s="216">
        <f t="shared" si="23"/>
        <v>0</v>
      </c>
      <c r="N50" s="271">
        <f t="shared" si="24"/>
        <v>0</v>
      </c>
      <c r="O50" s="272">
        <f t="shared" si="25"/>
        <v>0</v>
      </c>
      <c r="P50" s="272">
        <f t="shared" si="25"/>
        <v>0</v>
      </c>
      <c r="Q50" s="272">
        <f t="shared" si="26"/>
        <v>0</v>
      </c>
      <c r="R50" s="253">
        <f t="shared" si="27"/>
        <v>0</v>
      </c>
      <c r="S50" s="163"/>
      <c r="T50" s="163"/>
      <c r="U50" s="279"/>
    </row>
    <row r="51" spans="1:21" ht="12.75">
      <c r="A51" s="189" t="s">
        <v>273</v>
      </c>
      <c r="B51" s="253">
        <f t="shared" si="17"/>
        <v>0</v>
      </c>
      <c r="C51" s="163"/>
      <c r="D51" s="163"/>
      <c r="E51" s="149"/>
      <c r="F51" s="216">
        <f t="shared" si="19"/>
        <v>0</v>
      </c>
      <c r="G51" s="163"/>
      <c r="H51" s="163"/>
      <c r="I51" s="149"/>
      <c r="J51" s="216">
        <f t="shared" si="20"/>
        <v>0</v>
      </c>
      <c r="K51" s="216">
        <f t="shared" si="21"/>
        <v>0</v>
      </c>
      <c r="L51" s="216">
        <f t="shared" si="22"/>
        <v>0</v>
      </c>
      <c r="M51" s="216">
        <f t="shared" si="23"/>
        <v>0</v>
      </c>
      <c r="N51" s="271">
        <f t="shared" si="24"/>
        <v>0</v>
      </c>
      <c r="O51" s="272">
        <f t="shared" si="25"/>
        <v>0</v>
      </c>
      <c r="P51" s="272">
        <f t="shared" si="25"/>
        <v>0</v>
      </c>
      <c r="Q51" s="272">
        <f t="shared" si="26"/>
        <v>0</v>
      </c>
      <c r="R51" s="253">
        <f t="shared" si="27"/>
        <v>0</v>
      </c>
      <c r="S51" s="163"/>
      <c r="T51" s="163"/>
      <c r="U51" s="279"/>
    </row>
    <row r="52" spans="1:21" ht="12.75">
      <c r="A52" s="189"/>
      <c r="B52" s="253">
        <f t="shared" si="17"/>
        <v>0</v>
      </c>
      <c r="C52" s="163"/>
      <c r="D52" s="163"/>
      <c r="E52" s="149"/>
      <c r="F52" s="216">
        <f t="shared" si="19"/>
        <v>0</v>
      </c>
      <c r="G52" s="163"/>
      <c r="H52" s="163"/>
      <c r="I52" s="149"/>
      <c r="J52" s="216">
        <f t="shared" si="20"/>
        <v>0</v>
      </c>
      <c r="K52" s="216">
        <f t="shared" si="21"/>
        <v>0</v>
      </c>
      <c r="L52" s="216">
        <f t="shared" si="22"/>
        <v>0</v>
      </c>
      <c r="M52" s="216">
        <f t="shared" si="23"/>
        <v>0</v>
      </c>
      <c r="N52" s="271">
        <f t="shared" si="24"/>
        <v>0</v>
      </c>
      <c r="O52" s="272">
        <f t="shared" si="25"/>
        <v>0</v>
      </c>
      <c r="P52" s="272">
        <f t="shared" si="25"/>
        <v>0</v>
      </c>
      <c r="Q52" s="272">
        <f t="shared" si="26"/>
        <v>0</v>
      </c>
      <c r="R52" s="253">
        <f t="shared" si="27"/>
        <v>0</v>
      </c>
      <c r="S52" s="163"/>
      <c r="T52" s="163"/>
      <c r="U52" s="279"/>
    </row>
    <row r="53" spans="1:21" ht="12.75">
      <c r="A53" s="189"/>
      <c r="B53" s="253">
        <f t="shared" si="17"/>
        <v>0</v>
      </c>
      <c r="C53" s="163"/>
      <c r="D53" s="163"/>
      <c r="E53" s="149"/>
      <c r="F53" s="216">
        <f t="shared" si="19"/>
        <v>0</v>
      </c>
      <c r="G53" s="163"/>
      <c r="H53" s="163"/>
      <c r="I53" s="149"/>
      <c r="J53" s="216">
        <f t="shared" si="20"/>
        <v>0</v>
      </c>
      <c r="K53" s="216">
        <f t="shared" si="21"/>
        <v>0</v>
      </c>
      <c r="L53" s="216">
        <f t="shared" si="22"/>
        <v>0</v>
      </c>
      <c r="M53" s="216">
        <f t="shared" si="23"/>
        <v>0</v>
      </c>
      <c r="N53" s="271">
        <f t="shared" si="24"/>
        <v>0</v>
      </c>
      <c r="O53" s="272">
        <f t="shared" si="25"/>
        <v>0</v>
      </c>
      <c r="P53" s="272">
        <f t="shared" si="25"/>
        <v>0</v>
      </c>
      <c r="Q53" s="272">
        <f t="shared" si="26"/>
        <v>0</v>
      </c>
      <c r="R53" s="253">
        <f t="shared" si="27"/>
        <v>0</v>
      </c>
      <c r="S53" s="163"/>
      <c r="T53" s="163"/>
      <c r="U53" s="279"/>
    </row>
    <row r="54" spans="1:21" ht="12.75">
      <c r="A54" s="189"/>
      <c r="B54" s="253">
        <f t="shared" si="17"/>
        <v>0</v>
      </c>
      <c r="C54" s="163"/>
      <c r="D54" s="163"/>
      <c r="E54" s="149"/>
      <c r="F54" s="216">
        <f t="shared" si="19"/>
        <v>0</v>
      </c>
      <c r="G54" s="163"/>
      <c r="H54" s="163"/>
      <c r="I54" s="149"/>
      <c r="J54" s="216">
        <f t="shared" si="20"/>
        <v>0</v>
      </c>
      <c r="K54" s="216">
        <f t="shared" si="21"/>
        <v>0</v>
      </c>
      <c r="L54" s="216">
        <f t="shared" si="22"/>
        <v>0</v>
      </c>
      <c r="M54" s="216">
        <f t="shared" si="23"/>
        <v>0</v>
      </c>
      <c r="N54" s="271">
        <f t="shared" si="24"/>
        <v>0</v>
      </c>
      <c r="O54" s="272">
        <f t="shared" si="25"/>
        <v>0</v>
      </c>
      <c r="P54" s="272">
        <f t="shared" si="25"/>
        <v>0</v>
      </c>
      <c r="Q54" s="272">
        <f t="shared" si="26"/>
        <v>0</v>
      </c>
      <c r="R54" s="253">
        <f t="shared" si="27"/>
        <v>0</v>
      </c>
      <c r="S54" s="163"/>
      <c r="T54" s="163"/>
      <c r="U54" s="279"/>
    </row>
    <row r="55" spans="1:21" ht="12.75">
      <c r="A55" s="189"/>
      <c r="B55" s="253">
        <f t="shared" si="17"/>
        <v>0</v>
      </c>
      <c r="C55" s="163"/>
      <c r="D55" s="163"/>
      <c r="E55" s="149"/>
      <c r="F55" s="216">
        <f t="shared" si="19"/>
        <v>0</v>
      </c>
      <c r="G55" s="163"/>
      <c r="H55" s="163"/>
      <c r="I55" s="149"/>
      <c r="J55" s="216">
        <f t="shared" si="20"/>
        <v>0</v>
      </c>
      <c r="K55" s="216">
        <f t="shared" si="21"/>
        <v>0</v>
      </c>
      <c r="L55" s="216">
        <f t="shared" si="22"/>
        <v>0</v>
      </c>
      <c r="M55" s="216">
        <f t="shared" si="23"/>
        <v>0</v>
      </c>
      <c r="N55" s="271">
        <f t="shared" si="24"/>
        <v>0</v>
      </c>
      <c r="O55" s="272">
        <f t="shared" si="25"/>
        <v>0</v>
      </c>
      <c r="P55" s="272">
        <f t="shared" si="25"/>
        <v>0</v>
      </c>
      <c r="Q55" s="272">
        <f t="shared" si="26"/>
        <v>0</v>
      </c>
      <c r="R55" s="253">
        <f t="shared" si="27"/>
        <v>0</v>
      </c>
      <c r="S55" s="163"/>
      <c r="T55" s="163"/>
      <c r="U55" s="279"/>
    </row>
    <row r="56" spans="1:21" ht="12.75">
      <c r="A56" s="189"/>
      <c r="B56" s="253">
        <f t="shared" si="17"/>
        <v>0</v>
      </c>
      <c r="C56" s="163"/>
      <c r="D56" s="163"/>
      <c r="E56" s="149"/>
      <c r="F56" s="216">
        <f t="shared" si="19"/>
        <v>0</v>
      </c>
      <c r="G56" s="163"/>
      <c r="H56" s="163"/>
      <c r="I56" s="149"/>
      <c r="J56" s="216">
        <f>F56-B56</f>
        <v>0</v>
      </c>
      <c r="K56" s="216">
        <f>G56-C56</f>
        <v>0</v>
      </c>
      <c r="L56" s="216">
        <f>H56-D56</f>
        <v>0</v>
      </c>
      <c r="M56" s="216">
        <f>I56-E56</f>
        <v>0</v>
      </c>
      <c r="N56" s="271">
        <f t="shared" si="24"/>
        <v>0</v>
      </c>
      <c r="O56" s="272">
        <f t="shared" si="25"/>
        <v>0</v>
      </c>
      <c r="P56" s="272">
        <f t="shared" si="25"/>
        <v>0</v>
      </c>
      <c r="Q56" s="272">
        <f t="shared" si="26"/>
        <v>0</v>
      </c>
      <c r="R56" s="253">
        <f t="shared" si="27"/>
        <v>0</v>
      </c>
      <c r="S56" s="163"/>
      <c r="T56" s="163"/>
      <c r="U56" s="279"/>
    </row>
    <row r="57" spans="1:21" ht="12.75">
      <c r="A57" s="267"/>
      <c r="B57" s="268"/>
      <c r="C57" s="268"/>
      <c r="D57" s="268"/>
      <c r="E57" s="268"/>
      <c r="F57" s="268"/>
      <c r="G57" s="268"/>
      <c r="H57" s="268"/>
      <c r="I57" s="178"/>
      <c r="J57" s="268"/>
      <c r="K57" s="268"/>
      <c r="L57" s="268"/>
      <c r="M57" s="268"/>
      <c r="N57" s="268"/>
      <c r="O57" s="268"/>
      <c r="P57" s="268"/>
      <c r="Q57" s="268"/>
      <c r="R57" s="268"/>
      <c r="S57" s="268"/>
      <c r="T57" s="268"/>
      <c r="U57" s="268"/>
    </row>
    <row r="58" spans="1:21" ht="24.75" customHeight="1">
      <c r="A58" s="137" t="s">
        <v>145</v>
      </c>
      <c r="B58" s="253">
        <f>C58+D58+E58</f>
        <v>0</v>
      </c>
      <c r="C58" s="253">
        <f>C59+C60+C61</f>
        <v>0</v>
      </c>
      <c r="D58" s="253">
        <f>D59+D60+D61</f>
        <v>0</v>
      </c>
      <c r="E58" s="253">
        <f>E59+E60+E61</f>
        <v>0</v>
      </c>
      <c r="F58" s="253">
        <f t="shared" si="19"/>
        <v>0</v>
      </c>
      <c r="G58" s="253">
        <f aca="true" t="shared" si="28" ref="G58:M58">G59+G60+G61</f>
        <v>0</v>
      </c>
      <c r="H58" s="253">
        <f t="shared" si="28"/>
        <v>0</v>
      </c>
      <c r="I58" s="149"/>
      <c r="J58" s="253">
        <f t="shared" si="28"/>
        <v>0</v>
      </c>
      <c r="K58" s="253">
        <f t="shared" si="28"/>
        <v>0</v>
      </c>
      <c r="L58" s="253">
        <f t="shared" si="28"/>
        <v>0</v>
      </c>
      <c r="M58" s="253">
        <f t="shared" si="28"/>
        <v>0</v>
      </c>
      <c r="N58" s="253">
        <f>O58+P58+Q58</f>
        <v>0</v>
      </c>
      <c r="O58" s="253">
        <f>O59+O60+O61</f>
        <v>0</v>
      </c>
      <c r="P58" s="253">
        <f>P59+P60+P61</f>
        <v>0</v>
      </c>
      <c r="Q58" s="253">
        <f>Q59+Q60+Q61</f>
        <v>0</v>
      </c>
      <c r="R58" s="253">
        <f>S58+T58+U58</f>
        <v>0</v>
      </c>
      <c r="S58" s="253">
        <f>S59+S60+S61</f>
        <v>0</v>
      </c>
      <c r="T58" s="253">
        <f>T59+T60+T61</f>
        <v>0</v>
      </c>
      <c r="U58" s="253">
        <f>U59+U60+U61</f>
        <v>0</v>
      </c>
    </row>
    <row r="59" spans="1:21" ht="25.5">
      <c r="A59" s="151" t="s">
        <v>79</v>
      </c>
      <c r="B59" s="216">
        <f>C59+D59+E59</f>
        <v>0</v>
      </c>
      <c r="C59" s="216">
        <f>'П2'!G52</f>
        <v>0</v>
      </c>
      <c r="D59" s="216">
        <f>'С2'!E53</f>
        <v>0</v>
      </c>
      <c r="E59" s="216"/>
      <c r="F59" s="216">
        <f t="shared" si="19"/>
        <v>0</v>
      </c>
      <c r="G59" s="279"/>
      <c r="H59" s="279"/>
      <c r="I59" s="149"/>
      <c r="J59" s="216">
        <f aca="true" t="shared" si="29" ref="J59:M61">F59-B59</f>
        <v>0</v>
      </c>
      <c r="K59" s="216">
        <f t="shared" si="29"/>
        <v>0</v>
      </c>
      <c r="L59" s="216">
        <f t="shared" si="29"/>
        <v>0</v>
      </c>
      <c r="M59" s="216">
        <f t="shared" si="29"/>
        <v>0</v>
      </c>
      <c r="N59" s="271">
        <f>O59+P59+Q59</f>
        <v>0</v>
      </c>
      <c r="O59" s="272">
        <f aca="true" t="shared" si="30" ref="O59:Q61">K59+S59</f>
        <v>0</v>
      </c>
      <c r="P59" s="272">
        <f t="shared" si="30"/>
        <v>0</v>
      </c>
      <c r="Q59" s="272">
        <f t="shared" si="30"/>
        <v>0</v>
      </c>
      <c r="R59" s="216">
        <f>S59+T59</f>
        <v>0</v>
      </c>
      <c r="S59" s="279"/>
      <c r="T59" s="279"/>
      <c r="U59" s="279"/>
    </row>
    <row r="60" spans="1:21" ht="25.5">
      <c r="A60" s="151" t="s">
        <v>142</v>
      </c>
      <c r="B60" s="216">
        <f>C60+D60+E60</f>
        <v>0</v>
      </c>
      <c r="C60" s="216">
        <f>'П2'!G53</f>
        <v>0</v>
      </c>
      <c r="D60" s="216">
        <f>'С2'!E54</f>
        <v>0</v>
      </c>
      <c r="E60" s="216"/>
      <c r="F60" s="216">
        <f t="shared" si="19"/>
        <v>0</v>
      </c>
      <c r="G60" s="279"/>
      <c r="H60" s="279"/>
      <c r="I60" s="149"/>
      <c r="J60" s="216">
        <f t="shared" si="29"/>
        <v>0</v>
      </c>
      <c r="K60" s="216">
        <f t="shared" si="29"/>
        <v>0</v>
      </c>
      <c r="L60" s="216">
        <f t="shared" si="29"/>
        <v>0</v>
      </c>
      <c r="M60" s="216">
        <f t="shared" si="29"/>
        <v>0</v>
      </c>
      <c r="N60" s="271">
        <f>O60+P60+Q60</f>
        <v>0</v>
      </c>
      <c r="O60" s="272">
        <f t="shared" si="30"/>
        <v>0</v>
      </c>
      <c r="P60" s="272">
        <f t="shared" si="30"/>
        <v>0</v>
      </c>
      <c r="Q60" s="272">
        <f t="shared" si="30"/>
        <v>0</v>
      </c>
      <c r="R60" s="216">
        <f>S60+T60</f>
        <v>0</v>
      </c>
      <c r="S60" s="279"/>
      <c r="T60" s="279"/>
      <c r="U60" s="279"/>
    </row>
    <row r="61" spans="1:21" ht="12.75">
      <c r="A61" s="152" t="s">
        <v>141</v>
      </c>
      <c r="B61" s="216">
        <f>C61+D61+E61</f>
        <v>0</v>
      </c>
      <c r="C61" s="216">
        <f>'П2'!G54</f>
        <v>0</v>
      </c>
      <c r="D61" s="216">
        <f>'С2'!E55</f>
        <v>0</v>
      </c>
      <c r="E61" s="216"/>
      <c r="F61" s="216">
        <f t="shared" si="19"/>
        <v>0</v>
      </c>
      <c r="G61" s="279"/>
      <c r="H61" s="279"/>
      <c r="I61" s="149"/>
      <c r="J61" s="216">
        <f t="shared" si="29"/>
        <v>0</v>
      </c>
      <c r="K61" s="216">
        <f t="shared" si="29"/>
        <v>0</v>
      </c>
      <c r="L61" s="216">
        <f t="shared" si="29"/>
        <v>0</v>
      </c>
      <c r="M61" s="216">
        <f t="shared" si="29"/>
        <v>0</v>
      </c>
      <c r="N61" s="271">
        <f>O61+P61+Q61</f>
        <v>0</v>
      </c>
      <c r="O61" s="272">
        <f t="shared" si="30"/>
        <v>0</v>
      </c>
      <c r="P61" s="272">
        <f t="shared" si="30"/>
        <v>0</v>
      </c>
      <c r="Q61" s="272">
        <f t="shared" si="30"/>
        <v>0</v>
      </c>
      <c r="R61" s="216">
        <f>S61+T61</f>
        <v>0</v>
      </c>
      <c r="S61" s="279"/>
      <c r="T61" s="279"/>
      <c r="U61" s="279"/>
    </row>
    <row r="62" spans="1:21" ht="12.75">
      <c r="A62" s="265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</row>
    <row r="63" spans="1:21" ht="14.25">
      <c r="A63" s="266" t="s">
        <v>271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</row>
    <row r="64" spans="1:21" ht="12.75">
      <c r="A64" s="265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</row>
    <row r="65" spans="1:21" ht="12.75">
      <c r="A65" s="265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</row>
    <row r="66" spans="1:21" ht="12.75">
      <c r="A66" s="265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</row>
    <row r="67" spans="1:21" ht="12.75">
      <c r="A67" s="265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</row>
    <row r="68" spans="1:21" ht="12.75">
      <c r="A68" s="265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</row>
    <row r="69" spans="1:21" ht="12.75">
      <c r="A69" s="265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</row>
    <row r="70" ht="12.75"/>
    <row r="71" ht="12.75"/>
    <row r="72" ht="12.75"/>
    <row r="73" ht="12.75"/>
    <row r="74" ht="12.75"/>
    <row r="75" ht="12.75"/>
    <row r="76" ht="15">
      <c r="A76" s="248" t="s">
        <v>256</v>
      </c>
    </row>
    <row r="77" ht="15">
      <c r="A77" s="248" t="s">
        <v>257</v>
      </c>
    </row>
    <row r="78" ht="15">
      <c r="A78" s="249"/>
    </row>
    <row r="79" ht="15">
      <c r="A79" s="249"/>
    </row>
    <row r="80" ht="15">
      <c r="A80" s="249" t="s">
        <v>246</v>
      </c>
    </row>
    <row r="81" ht="15">
      <c r="A81" s="249"/>
    </row>
  </sheetData>
  <sheetProtection password="CB33" sheet="1" formatCells="0" formatColumns="0" formatRows="0" insertColumns="0" insertRows="0" insertHyperlinks="0" deleteColumns="0" deleteRows="0" sort="0" autoFilter="0" pivotTables="0"/>
  <mergeCells count="7">
    <mergeCell ref="A2:A4"/>
    <mergeCell ref="N2:Q3"/>
    <mergeCell ref="F2:I3"/>
    <mergeCell ref="R2:U3"/>
    <mergeCell ref="J2:M3"/>
    <mergeCell ref="B2:E2"/>
    <mergeCell ref="B3:E3"/>
  </mergeCells>
  <printOptions horizontalCentered="1"/>
  <pageMargins left="0" right="0" top="0.5905511811023623" bottom="0.3937007874015748" header="0" footer="0"/>
  <pageSetup fitToHeight="2" horizontalDpi="300" verticalDpi="3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0"/>
  <sheetViews>
    <sheetView showZeros="0" zoomScalePageLayoutView="0" workbookViewId="0" topLeftCell="A1">
      <selection activeCell="G59" sqref="G59"/>
    </sheetView>
  </sheetViews>
  <sheetFormatPr defaultColWidth="9.00390625" defaultRowHeight="12.75"/>
  <cols>
    <col min="1" max="1" width="47.125" style="0" customWidth="1"/>
    <col min="2" max="2" width="8.375" style="0" customWidth="1"/>
    <col min="3" max="3" width="7.375" style="0" customWidth="1"/>
    <col min="4" max="4" width="7.00390625" style="0" customWidth="1"/>
    <col min="5" max="5" width="7.625" style="0" customWidth="1"/>
    <col min="7" max="7" width="9.75390625" style="0" customWidth="1"/>
    <col min="8" max="8" width="10.25390625" style="0" customWidth="1"/>
    <col min="9" max="9" width="35.25390625" style="0" customWidth="1"/>
  </cols>
  <sheetData>
    <row r="1" spans="1:9" ht="15">
      <c r="A1" s="280" t="s">
        <v>8</v>
      </c>
      <c r="B1" s="281">
        <f>Допинф!B2</f>
        <v>0</v>
      </c>
      <c r="C1" s="282"/>
      <c r="D1" s="282"/>
      <c r="E1" s="282"/>
      <c r="F1" s="282"/>
      <c r="G1" s="282"/>
      <c r="H1" s="282"/>
      <c r="I1" s="244"/>
    </row>
    <row r="2" spans="1:9" ht="54.75" customHeight="1">
      <c r="A2" s="596" t="s">
        <v>158</v>
      </c>
      <c r="B2" s="597" t="s">
        <v>276</v>
      </c>
      <c r="C2" s="597"/>
      <c r="D2" s="597"/>
      <c r="E2" s="597"/>
      <c r="F2" s="597" t="s">
        <v>277</v>
      </c>
      <c r="G2" s="597"/>
      <c r="H2" s="597"/>
      <c r="I2" s="598" t="s">
        <v>278</v>
      </c>
    </row>
    <row r="3" spans="1:9" ht="24">
      <c r="A3" s="596"/>
      <c r="B3" s="312" t="s">
        <v>0</v>
      </c>
      <c r="C3" s="313" t="s">
        <v>253</v>
      </c>
      <c r="D3" s="313" t="s">
        <v>254</v>
      </c>
      <c r="E3" s="313" t="s">
        <v>255</v>
      </c>
      <c r="F3" s="283">
        <v>2020</v>
      </c>
      <c r="G3" s="283">
        <v>2021</v>
      </c>
      <c r="H3" s="283">
        <v>2022</v>
      </c>
      <c r="I3" s="598"/>
    </row>
    <row r="4" spans="1:9" ht="39" customHeight="1">
      <c r="A4" s="288" t="s">
        <v>262</v>
      </c>
      <c r="B4" s="17">
        <f>Итог!N5</f>
        <v>0</v>
      </c>
      <c r="C4" s="17">
        <f>Итог!O5</f>
        <v>0</v>
      </c>
      <c r="D4" s="17">
        <f>Итог!P5</f>
        <v>0</v>
      </c>
      <c r="E4" s="17">
        <f>Итог!Q5</f>
        <v>0</v>
      </c>
      <c r="F4" s="317"/>
      <c r="G4" s="317"/>
      <c r="H4" s="317"/>
      <c r="I4" s="329"/>
    </row>
    <row r="5" spans="1:9" ht="12.75">
      <c r="A5" s="289" t="s">
        <v>156</v>
      </c>
      <c r="B5" s="191">
        <f>Итог!N6</f>
        <v>0</v>
      </c>
      <c r="C5" s="191">
        <f>Итог!O6</f>
        <v>0</v>
      </c>
      <c r="D5" s="191">
        <f>Итог!P6</f>
        <v>0</v>
      </c>
      <c r="E5" s="191">
        <f>Итог!Q6</f>
        <v>0</v>
      </c>
      <c r="F5" s="319"/>
      <c r="G5" s="319"/>
      <c r="H5" s="319"/>
      <c r="I5" s="330"/>
    </row>
    <row r="6" spans="1:9" ht="12.75">
      <c r="A6" s="284" t="s">
        <v>132</v>
      </c>
      <c r="B6" s="191">
        <f>Итог!N7</f>
        <v>0</v>
      </c>
      <c r="C6" s="191">
        <f>Итог!O7</f>
        <v>0</v>
      </c>
      <c r="D6" s="191">
        <f>Итог!P7</f>
        <v>0</v>
      </c>
      <c r="E6" s="191">
        <f>Итог!Q7</f>
        <v>0</v>
      </c>
      <c r="F6" s="318"/>
      <c r="G6" s="318"/>
      <c r="H6" s="318"/>
      <c r="I6" s="329"/>
    </row>
    <row r="7" spans="1:9" ht="12.75">
      <c r="A7" s="285" t="s">
        <v>133</v>
      </c>
      <c r="B7" s="191">
        <f>Итог!N8</f>
        <v>0</v>
      </c>
      <c r="C7" s="191">
        <f>Итог!O8</f>
        <v>0</v>
      </c>
      <c r="D7" s="191">
        <f>Итог!P8</f>
        <v>0</v>
      </c>
      <c r="E7" s="191">
        <f>Итог!Q8</f>
        <v>0</v>
      </c>
      <c r="F7" s="318"/>
      <c r="G7" s="318"/>
      <c r="H7" s="318"/>
      <c r="I7" s="329"/>
    </row>
    <row r="8" spans="1:9" ht="12.75">
      <c r="A8" s="285" t="s">
        <v>134</v>
      </c>
      <c r="B8" s="191">
        <f>Итог!N9</f>
        <v>0</v>
      </c>
      <c r="C8" s="191">
        <f>Итог!O9</f>
        <v>0</v>
      </c>
      <c r="D8" s="191">
        <f>Итог!P9</f>
        <v>0</v>
      </c>
      <c r="E8" s="191">
        <f>Итог!Q9</f>
        <v>0</v>
      </c>
      <c r="F8" s="318"/>
      <c r="G8" s="318"/>
      <c r="H8" s="318"/>
      <c r="I8" s="329"/>
    </row>
    <row r="9" spans="1:9" ht="15" customHeight="1">
      <c r="A9" s="290" t="s">
        <v>161</v>
      </c>
      <c r="B9" s="17">
        <f>Итог!N10</f>
        <v>0</v>
      </c>
      <c r="C9" s="17">
        <f>Итог!O10</f>
        <v>0</v>
      </c>
      <c r="D9" s="17">
        <f>Итог!P10</f>
        <v>0</v>
      </c>
      <c r="E9" s="17">
        <f>Итог!Q10</f>
        <v>0</v>
      </c>
      <c r="F9" s="318"/>
      <c r="G9" s="318"/>
      <c r="H9" s="318"/>
      <c r="I9" s="329"/>
    </row>
    <row r="10" spans="1:9" ht="12.75">
      <c r="A10" s="289" t="s">
        <v>156</v>
      </c>
      <c r="B10" s="191">
        <f>Итог!N11</f>
        <v>0</v>
      </c>
      <c r="C10" s="191">
        <f>Итог!O11</f>
        <v>0</v>
      </c>
      <c r="D10" s="191">
        <f>Итог!P11</f>
        <v>0</v>
      </c>
      <c r="E10" s="191">
        <f>Итог!Q11</f>
        <v>0</v>
      </c>
      <c r="F10" s="319"/>
      <c r="G10" s="319"/>
      <c r="H10" s="319"/>
      <c r="I10" s="330"/>
    </row>
    <row r="11" spans="1:9" ht="12.75">
      <c r="A11" s="291" t="s">
        <v>7</v>
      </c>
      <c r="B11" s="191">
        <f>Итог!N12</f>
        <v>0</v>
      </c>
      <c r="C11" s="191">
        <f>Итог!O12</f>
        <v>0</v>
      </c>
      <c r="D11" s="191">
        <f>Итог!P12</f>
        <v>0</v>
      </c>
      <c r="E11" s="191">
        <f>Итог!Q12</f>
        <v>0</v>
      </c>
      <c r="F11" s="318"/>
      <c r="G11" s="318"/>
      <c r="H11" s="318"/>
      <c r="I11" s="329"/>
    </row>
    <row r="12" spans="1:9" ht="12.75">
      <c r="A12" s="285" t="s">
        <v>78</v>
      </c>
      <c r="B12" s="191">
        <f>Итог!N13</f>
        <v>0</v>
      </c>
      <c r="C12" s="191">
        <f>Итог!O13</f>
        <v>0</v>
      </c>
      <c r="D12" s="191">
        <f>Итог!P13</f>
        <v>0</v>
      </c>
      <c r="E12" s="191">
        <f>Итог!Q13</f>
        <v>0</v>
      </c>
      <c r="F12" s="318"/>
      <c r="G12" s="318"/>
      <c r="H12" s="318"/>
      <c r="I12" s="329"/>
    </row>
    <row r="13" spans="1:9" ht="14.25">
      <c r="A13" s="291" t="s">
        <v>131</v>
      </c>
      <c r="B13" s="191">
        <f>Итог!N14</f>
        <v>0</v>
      </c>
      <c r="C13" s="191">
        <f>Итог!O14</f>
        <v>0</v>
      </c>
      <c r="D13" s="191">
        <f>Итог!P14</f>
        <v>0</v>
      </c>
      <c r="E13" s="191">
        <f>Итог!Q14</f>
        <v>0</v>
      </c>
      <c r="F13" s="318"/>
      <c r="G13" s="318"/>
      <c r="H13" s="318"/>
      <c r="I13" s="329"/>
    </row>
    <row r="14" spans="1:9" ht="14.25">
      <c r="A14" s="292" t="s">
        <v>0</v>
      </c>
      <c r="B14" s="191">
        <f>Итог!N15</f>
        <v>0</v>
      </c>
      <c r="C14" s="191">
        <f>Итог!O15</f>
        <v>0</v>
      </c>
      <c r="D14" s="191">
        <f>Итог!P15</f>
        <v>0</v>
      </c>
      <c r="E14" s="191">
        <f>Итог!Q15</f>
        <v>0</v>
      </c>
      <c r="F14" s="318"/>
      <c r="G14" s="318"/>
      <c r="H14" s="318"/>
      <c r="I14" s="329"/>
    </row>
    <row r="15" spans="1:9" ht="9.75" customHeight="1">
      <c r="A15" s="122"/>
      <c r="B15" s="191">
        <f>Итог!N16</f>
        <v>0</v>
      </c>
      <c r="C15" s="191">
        <f>Итог!O16</f>
        <v>0</v>
      </c>
      <c r="D15" s="191">
        <f>Итог!P16</f>
        <v>0</v>
      </c>
      <c r="E15" s="191">
        <f>Итог!Q16</f>
        <v>0</v>
      </c>
      <c r="F15" s="319"/>
      <c r="G15" s="319"/>
      <c r="H15" s="319"/>
      <c r="I15" s="330"/>
    </row>
    <row r="16" spans="1:9" ht="13.5" customHeight="1">
      <c r="A16" s="293" t="s">
        <v>162</v>
      </c>
      <c r="B16" s="17">
        <f>Итог!N17</f>
        <v>0</v>
      </c>
      <c r="C16" s="17">
        <f>Итог!O17</f>
        <v>0</v>
      </c>
      <c r="D16" s="17">
        <f>Итог!P17</f>
        <v>0</v>
      </c>
      <c r="E16" s="17">
        <f>Итог!Q17</f>
        <v>0</v>
      </c>
      <c r="F16" s="318"/>
      <c r="G16" s="318"/>
      <c r="H16" s="318"/>
      <c r="I16" s="329"/>
    </row>
    <row r="17" spans="1:9" ht="14.25" customHeight="1">
      <c r="A17" s="293" t="s">
        <v>159</v>
      </c>
      <c r="B17" s="17">
        <f>Итог!N18</f>
        <v>0</v>
      </c>
      <c r="C17" s="17">
        <f>Итог!O18</f>
        <v>0</v>
      </c>
      <c r="D17" s="17">
        <f>Итог!P18</f>
        <v>0</v>
      </c>
      <c r="E17" s="17">
        <f>Итог!Q18</f>
        <v>0</v>
      </c>
      <c r="F17" s="318"/>
      <c r="G17" s="318"/>
      <c r="H17" s="318"/>
      <c r="I17" s="329"/>
    </row>
    <row r="18" spans="1:9" ht="25.5">
      <c r="A18" s="294" t="s">
        <v>94</v>
      </c>
      <c r="B18" s="17">
        <f>Итог!N19</f>
        <v>0</v>
      </c>
      <c r="C18" s="17">
        <f>Итог!O19</f>
        <v>0</v>
      </c>
      <c r="D18" s="17">
        <f>Итог!P19</f>
        <v>0</v>
      </c>
      <c r="E18" s="17">
        <f>Итог!Q19</f>
        <v>0</v>
      </c>
      <c r="F18" s="318"/>
      <c r="G18" s="318"/>
      <c r="H18" s="318"/>
      <c r="I18" s="329"/>
    </row>
    <row r="19" spans="1:9" ht="26.25" customHeight="1">
      <c r="A19" s="295" t="s">
        <v>279</v>
      </c>
      <c r="B19" s="17">
        <f>Итог!N20</f>
        <v>0</v>
      </c>
      <c r="C19" s="17">
        <f>Итог!O20</f>
        <v>0</v>
      </c>
      <c r="D19" s="17">
        <f>Итог!P20</f>
        <v>0</v>
      </c>
      <c r="E19" s="17">
        <f>Итог!Q20</f>
        <v>0</v>
      </c>
      <c r="F19" s="318"/>
      <c r="G19" s="318"/>
      <c r="H19" s="318"/>
      <c r="I19" s="329"/>
    </row>
    <row r="20" spans="1:9" ht="12.75">
      <c r="A20" s="296" t="s">
        <v>268</v>
      </c>
      <c r="B20" s="191">
        <f>Итог!N21</f>
        <v>0</v>
      </c>
      <c r="C20" s="191">
        <f>Итог!O21</f>
        <v>0</v>
      </c>
      <c r="D20" s="191">
        <f>Итог!P21</f>
        <v>0</v>
      </c>
      <c r="E20" s="191">
        <f>Итог!Q21</f>
        <v>0</v>
      </c>
      <c r="F20" s="318"/>
      <c r="G20" s="318"/>
      <c r="H20" s="318"/>
      <c r="I20" s="329"/>
    </row>
    <row r="21" spans="1:9" ht="14.25">
      <c r="A21" s="297" t="s">
        <v>91</v>
      </c>
      <c r="B21" s="315">
        <f>Итог!N22</f>
        <v>0</v>
      </c>
      <c r="C21" s="315">
        <f>Итог!O22</f>
        <v>0</v>
      </c>
      <c r="D21" s="315">
        <f>Итог!P22</f>
        <v>0</v>
      </c>
      <c r="E21" s="315">
        <f>Итог!Q22</f>
        <v>0</v>
      </c>
      <c r="F21" s="318"/>
      <c r="G21" s="318"/>
      <c r="H21" s="318"/>
      <c r="I21" s="329"/>
    </row>
    <row r="22" spans="1:9" ht="28.5">
      <c r="A22" s="298" t="s">
        <v>269</v>
      </c>
      <c r="B22" s="315">
        <f>Итог!N23</f>
        <v>0</v>
      </c>
      <c r="C22" s="315">
        <f>Итог!O23</f>
        <v>0</v>
      </c>
      <c r="D22" s="315">
        <f>Итог!P23</f>
        <v>0</v>
      </c>
      <c r="E22" s="315">
        <f>Итог!Q23</f>
        <v>0</v>
      </c>
      <c r="F22" s="316" t="s">
        <v>32</v>
      </c>
      <c r="G22" s="316" t="s">
        <v>32</v>
      </c>
      <c r="H22" s="316" t="s">
        <v>32</v>
      </c>
      <c r="I22" s="326"/>
    </row>
    <row r="23" spans="1:9" ht="9.75" customHeight="1">
      <c r="A23" s="278"/>
      <c r="B23" s="191">
        <f>Итог!N24</f>
        <v>0</v>
      </c>
      <c r="C23" s="191">
        <f>Итог!O24</f>
        <v>0</v>
      </c>
      <c r="D23" s="191">
        <f>Итог!P24</f>
        <v>0</v>
      </c>
      <c r="E23" s="191">
        <f>Итог!Q24</f>
        <v>0</v>
      </c>
      <c r="F23" s="319"/>
      <c r="G23" s="319"/>
      <c r="H23" s="319"/>
      <c r="I23" s="330"/>
    </row>
    <row r="24" spans="1:9" ht="15.75" customHeight="1">
      <c r="A24" s="299" t="s">
        <v>280</v>
      </c>
      <c r="B24" s="17">
        <f>Итог!N25</f>
        <v>0</v>
      </c>
      <c r="C24" s="17">
        <f>Итог!O25</f>
        <v>0</v>
      </c>
      <c r="D24" s="17">
        <f>Итог!P25</f>
        <v>0</v>
      </c>
      <c r="E24" s="17">
        <f>Итог!Q25</f>
        <v>0</v>
      </c>
      <c r="F24" s="318"/>
      <c r="G24" s="318"/>
      <c r="H24" s="318"/>
      <c r="I24" s="329"/>
    </row>
    <row r="25" spans="1:9" ht="12.75">
      <c r="A25" s="300" t="s">
        <v>81</v>
      </c>
      <c r="B25" s="191">
        <f>Итог!N26</f>
        <v>0</v>
      </c>
      <c r="C25" s="191">
        <f>Итог!O26</f>
        <v>0</v>
      </c>
      <c r="D25" s="191">
        <f>Итог!P26</f>
        <v>0</v>
      </c>
      <c r="E25" s="191">
        <f>Итог!Q26</f>
        <v>0</v>
      </c>
      <c r="F25" s="318"/>
      <c r="G25" s="318"/>
      <c r="H25" s="318"/>
      <c r="I25" s="329"/>
    </row>
    <row r="26" spans="1:9" ht="25.5">
      <c r="A26" s="285" t="s">
        <v>152</v>
      </c>
      <c r="B26" s="191">
        <f>Итог!N27</f>
        <v>0</v>
      </c>
      <c r="C26" s="191">
        <f>Итог!O27</f>
        <v>0</v>
      </c>
      <c r="D26" s="191">
        <f>Итог!P27</f>
        <v>0</v>
      </c>
      <c r="E26" s="191">
        <f>Итог!Q27</f>
        <v>0</v>
      </c>
      <c r="F26" s="318"/>
      <c r="G26" s="318"/>
      <c r="H26" s="318"/>
      <c r="I26" s="329"/>
    </row>
    <row r="27" spans="1:9" ht="12.75">
      <c r="A27" s="301" t="s">
        <v>149</v>
      </c>
      <c r="B27" s="191">
        <f>Итог!N28</f>
        <v>0</v>
      </c>
      <c r="C27" s="191">
        <f>Итог!O28</f>
        <v>0</v>
      </c>
      <c r="D27" s="191">
        <f>Итог!P28</f>
        <v>0</v>
      </c>
      <c r="E27" s="191">
        <f>Итог!Q28</f>
        <v>0</v>
      </c>
      <c r="F27" s="318"/>
      <c r="G27" s="318"/>
      <c r="H27" s="318"/>
      <c r="I27" s="329"/>
    </row>
    <row r="28" spans="1:9" ht="12.75">
      <c r="A28" s="301" t="s">
        <v>147</v>
      </c>
      <c r="B28" s="191">
        <f>Итог!N29</f>
        <v>0</v>
      </c>
      <c r="C28" s="191">
        <f>Итог!O29</f>
        <v>0</v>
      </c>
      <c r="D28" s="191">
        <f>Итог!P29</f>
        <v>0</v>
      </c>
      <c r="E28" s="191">
        <f>Итог!Q29</f>
        <v>0</v>
      </c>
      <c r="F28" s="318"/>
      <c r="G28" s="318"/>
      <c r="H28" s="318"/>
      <c r="I28" s="329"/>
    </row>
    <row r="29" spans="1:9" ht="12.75">
      <c r="A29" s="302" t="s">
        <v>148</v>
      </c>
      <c r="B29" s="191">
        <f>Итог!N30</f>
        <v>0</v>
      </c>
      <c r="C29" s="191">
        <f>Итог!O30</f>
        <v>0</v>
      </c>
      <c r="D29" s="191">
        <f>Итог!P30</f>
        <v>0</v>
      </c>
      <c r="E29" s="191">
        <f>Итог!Q30</f>
        <v>0</v>
      </c>
      <c r="F29" s="318"/>
      <c r="G29" s="318"/>
      <c r="H29" s="318"/>
      <c r="I29" s="329"/>
    </row>
    <row r="30" spans="1:9" ht="12.75">
      <c r="A30" s="301" t="s">
        <v>150</v>
      </c>
      <c r="B30" s="191">
        <f>Итог!N31</f>
        <v>0</v>
      </c>
      <c r="C30" s="191">
        <f>Итог!O31</f>
        <v>0</v>
      </c>
      <c r="D30" s="191">
        <f>Итог!P31</f>
        <v>0</v>
      </c>
      <c r="E30" s="191">
        <f>Итог!Q31</f>
        <v>0</v>
      </c>
      <c r="F30" s="318"/>
      <c r="G30" s="318"/>
      <c r="H30" s="318"/>
      <c r="I30" s="329"/>
    </row>
    <row r="31" spans="1:9" ht="12.75">
      <c r="A31" s="303" t="s">
        <v>93</v>
      </c>
      <c r="B31" s="191">
        <f>Итог!N32</f>
        <v>0</v>
      </c>
      <c r="C31" s="191">
        <f>Итог!O32</f>
        <v>0</v>
      </c>
      <c r="D31" s="191">
        <f>Итог!P32</f>
        <v>0</v>
      </c>
      <c r="E31" s="191">
        <f>Итог!Q32</f>
        <v>0</v>
      </c>
      <c r="F31" s="318"/>
      <c r="G31" s="318"/>
      <c r="H31" s="318"/>
      <c r="I31" s="329"/>
    </row>
    <row r="32" spans="1:9" ht="12.75">
      <c r="A32" s="304" t="s">
        <v>151</v>
      </c>
      <c r="B32" s="191">
        <f>Итог!N33</f>
        <v>0</v>
      </c>
      <c r="C32" s="191">
        <f>Итог!O33</f>
        <v>0</v>
      </c>
      <c r="D32" s="191">
        <f>Итог!P33</f>
        <v>0</v>
      </c>
      <c r="E32" s="191">
        <f>Итог!Q33</f>
        <v>0</v>
      </c>
      <c r="F32" s="318"/>
      <c r="G32" s="318"/>
      <c r="H32" s="318"/>
      <c r="I32" s="329"/>
    </row>
    <row r="33" spans="1:9" ht="12.75">
      <c r="A33" s="304" t="s">
        <v>6</v>
      </c>
      <c r="B33" s="191">
        <f>Итог!N34</f>
        <v>0</v>
      </c>
      <c r="C33" s="191">
        <f>Итог!O34</f>
        <v>0</v>
      </c>
      <c r="D33" s="191">
        <f>Итог!P34</f>
        <v>0</v>
      </c>
      <c r="E33" s="191">
        <f>Итог!Q34</f>
        <v>0</v>
      </c>
      <c r="F33" s="318"/>
      <c r="G33" s="318"/>
      <c r="H33" s="318"/>
      <c r="I33" s="329"/>
    </row>
    <row r="34" spans="1:9" ht="12.75">
      <c r="A34" s="296" t="s">
        <v>144</v>
      </c>
      <c r="B34" s="191">
        <f>Итог!N35</f>
        <v>0</v>
      </c>
      <c r="C34" s="191">
        <f>Итог!O35</f>
        <v>0</v>
      </c>
      <c r="D34" s="191">
        <f>Итог!P35</f>
        <v>0</v>
      </c>
      <c r="E34" s="191">
        <f>Итог!Q35</f>
        <v>0</v>
      </c>
      <c r="F34" s="318"/>
      <c r="G34" s="318"/>
      <c r="H34" s="318"/>
      <c r="I34" s="329"/>
    </row>
    <row r="35" spans="1:9" ht="12.75">
      <c r="A35" s="305" t="s">
        <v>82</v>
      </c>
      <c r="B35" s="191">
        <f>Итог!N36</f>
        <v>0</v>
      </c>
      <c r="C35" s="191">
        <f>Итог!O36</f>
        <v>0</v>
      </c>
      <c r="D35" s="191">
        <f>Итог!P36</f>
        <v>0</v>
      </c>
      <c r="E35" s="191">
        <f>Итог!Q36</f>
        <v>0</v>
      </c>
      <c r="F35" s="318"/>
      <c r="G35" s="318"/>
      <c r="H35" s="318"/>
      <c r="I35" s="329"/>
    </row>
    <row r="36" spans="1:9" ht="12.75">
      <c r="A36" s="306" t="s">
        <v>4</v>
      </c>
      <c r="B36" s="191">
        <f>Итог!N37</f>
        <v>0</v>
      </c>
      <c r="C36" s="191">
        <f>Итог!O37</f>
        <v>0</v>
      </c>
      <c r="D36" s="191">
        <f>Итог!P37</f>
        <v>0</v>
      </c>
      <c r="E36" s="191">
        <f>Итог!Q37</f>
        <v>0</v>
      </c>
      <c r="F36" s="318"/>
      <c r="G36" s="318"/>
      <c r="H36" s="318"/>
      <c r="I36" s="329"/>
    </row>
    <row r="37" spans="1:9" ht="12.75">
      <c r="A37" s="307" t="s">
        <v>80</v>
      </c>
      <c r="B37" s="191">
        <f>Итог!N38</f>
        <v>0</v>
      </c>
      <c r="C37" s="191">
        <f>Итог!O38</f>
        <v>0</v>
      </c>
      <c r="D37" s="191">
        <f>Итог!P38</f>
        <v>0</v>
      </c>
      <c r="E37" s="191">
        <f>Итог!Q38</f>
        <v>0</v>
      </c>
      <c r="F37" s="318"/>
      <c r="G37" s="318"/>
      <c r="H37" s="318"/>
      <c r="I37" s="329"/>
    </row>
    <row r="38" spans="1:9" ht="12.75">
      <c r="A38" s="306" t="s">
        <v>83</v>
      </c>
      <c r="B38" s="191">
        <f>Итог!N39</f>
        <v>0</v>
      </c>
      <c r="C38" s="191">
        <f>Итог!O39</f>
        <v>0</v>
      </c>
      <c r="D38" s="191">
        <f>Итог!P39</f>
        <v>0</v>
      </c>
      <c r="E38" s="191">
        <f>Итог!Q39</f>
        <v>0</v>
      </c>
      <c r="F38" s="318"/>
      <c r="G38" s="318"/>
      <c r="H38" s="318"/>
      <c r="I38" s="329"/>
    </row>
    <row r="39" spans="1:9" ht="12.75">
      <c r="A39" s="305" t="s">
        <v>88</v>
      </c>
      <c r="B39" s="191">
        <f>Итог!N40</f>
        <v>0</v>
      </c>
      <c r="C39" s="191">
        <f>Итог!O40</f>
        <v>0</v>
      </c>
      <c r="D39" s="191">
        <f>Итог!P40</f>
        <v>0</v>
      </c>
      <c r="E39" s="191">
        <f>Итог!Q40</f>
        <v>0</v>
      </c>
      <c r="F39" s="318"/>
      <c r="G39" s="318"/>
      <c r="H39" s="318"/>
      <c r="I39" s="329"/>
    </row>
    <row r="40" spans="1:9" ht="12.75">
      <c r="A40" s="305" t="s">
        <v>89</v>
      </c>
      <c r="B40" s="191">
        <f>Итог!N41</f>
        <v>0</v>
      </c>
      <c r="C40" s="191">
        <f>Итог!O41</f>
        <v>0</v>
      </c>
      <c r="D40" s="191">
        <f>Итог!P41</f>
        <v>0</v>
      </c>
      <c r="E40" s="191">
        <f>Итог!Q41</f>
        <v>0</v>
      </c>
      <c r="F40" s="318"/>
      <c r="G40" s="318"/>
      <c r="H40" s="318"/>
      <c r="I40" s="329"/>
    </row>
    <row r="41" spans="1:9" ht="12.75">
      <c r="A41" s="305" t="s">
        <v>5</v>
      </c>
      <c r="B41" s="191">
        <f>Итог!N42</f>
        <v>0</v>
      </c>
      <c r="C41" s="191">
        <f>Итог!O42</f>
        <v>0</v>
      </c>
      <c r="D41" s="191">
        <f>Итог!P42</f>
        <v>0</v>
      </c>
      <c r="E41" s="191">
        <f>Итог!Q42</f>
        <v>0</v>
      </c>
      <c r="F41" s="318"/>
      <c r="G41" s="318"/>
      <c r="H41" s="318"/>
      <c r="I41" s="329"/>
    </row>
    <row r="42" spans="1:9" ht="12.75">
      <c r="A42" s="305" t="s">
        <v>90</v>
      </c>
      <c r="B42" s="191">
        <f>Итог!N43</f>
        <v>0</v>
      </c>
      <c r="C42" s="191">
        <f>Итог!O43</f>
        <v>0</v>
      </c>
      <c r="D42" s="191">
        <f>Итог!P43</f>
        <v>0</v>
      </c>
      <c r="E42" s="191">
        <f>Итог!Q43</f>
        <v>0</v>
      </c>
      <c r="F42" s="318"/>
      <c r="G42" s="318"/>
      <c r="H42" s="318"/>
      <c r="I42" s="329"/>
    </row>
    <row r="43" spans="1:9" ht="12.75">
      <c r="A43" s="308" t="s">
        <v>153</v>
      </c>
      <c r="B43" s="191">
        <f>Итог!N44</f>
        <v>0</v>
      </c>
      <c r="C43" s="191">
        <f>Итог!O44</f>
        <v>0</v>
      </c>
      <c r="D43" s="191">
        <f>Итог!P44</f>
        <v>0</v>
      </c>
      <c r="E43" s="191">
        <f>Итог!Q44</f>
        <v>0</v>
      </c>
      <c r="F43" s="318"/>
      <c r="G43" s="318"/>
      <c r="H43" s="318"/>
      <c r="I43" s="329"/>
    </row>
    <row r="44" spans="1:9" ht="12.75">
      <c r="A44" s="305" t="s">
        <v>84</v>
      </c>
      <c r="B44" s="191">
        <f>Итог!N45</f>
        <v>0</v>
      </c>
      <c r="C44" s="191">
        <f>Итог!O45</f>
        <v>0</v>
      </c>
      <c r="D44" s="191">
        <f>Итог!P45</f>
        <v>0</v>
      </c>
      <c r="E44" s="191">
        <f>Итог!Q45</f>
        <v>0</v>
      </c>
      <c r="F44" s="318"/>
      <c r="G44" s="318"/>
      <c r="H44" s="318"/>
      <c r="I44" s="329"/>
    </row>
    <row r="45" spans="1:9" ht="12.75">
      <c r="A45" s="305" t="s">
        <v>85</v>
      </c>
      <c r="B45" s="191">
        <f>Итог!N46</f>
        <v>0</v>
      </c>
      <c r="C45" s="191">
        <f>Итог!O46</f>
        <v>0</v>
      </c>
      <c r="D45" s="191">
        <f>Итог!P46</f>
        <v>0</v>
      </c>
      <c r="E45" s="191">
        <f>Итог!Q46</f>
        <v>0</v>
      </c>
      <c r="F45" s="318"/>
      <c r="G45" s="318"/>
      <c r="H45" s="318"/>
      <c r="I45" s="329"/>
    </row>
    <row r="46" spans="1:9" ht="12.75">
      <c r="A46" s="305" t="s">
        <v>87</v>
      </c>
      <c r="B46" s="191">
        <f>Итог!N47</f>
        <v>0</v>
      </c>
      <c r="C46" s="191">
        <f>Итог!O47</f>
        <v>0</v>
      </c>
      <c r="D46" s="191">
        <f>Итог!P47</f>
        <v>0</v>
      </c>
      <c r="E46" s="191">
        <f>Итог!Q47</f>
        <v>0</v>
      </c>
      <c r="F46" s="318"/>
      <c r="G46" s="318"/>
      <c r="H46" s="318"/>
      <c r="I46" s="329"/>
    </row>
    <row r="47" spans="1:9" ht="12.75">
      <c r="A47" s="305" t="s">
        <v>86</v>
      </c>
      <c r="B47" s="191">
        <f>Итог!N48</f>
        <v>0</v>
      </c>
      <c r="C47" s="191">
        <f>Итог!O48</f>
        <v>0</v>
      </c>
      <c r="D47" s="191">
        <f>Итог!P48</f>
        <v>0</v>
      </c>
      <c r="E47" s="191">
        <f>Итог!Q48</f>
        <v>0</v>
      </c>
      <c r="F47" s="318"/>
      <c r="G47" s="318"/>
      <c r="H47" s="318"/>
      <c r="I47" s="329"/>
    </row>
    <row r="48" spans="1:9" ht="12.75">
      <c r="A48" s="314" t="str">
        <f>Итог!A49</f>
        <v>старшие</v>
      </c>
      <c r="B48" s="191">
        <f>Итог!N49</f>
        <v>0</v>
      </c>
      <c r="C48" s="191">
        <f>Итог!O49</f>
        <v>0</v>
      </c>
      <c r="D48" s="191">
        <f>Итог!P49</f>
        <v>0</v>
      </c>
      <c r="E48" s="191">
        <f>Итог!Q49</f>
        <v>0</v>
      </c>
      <c r="F48" s="318"/>
      <c r="G48" s="318"/>
      <c r="H48" s="318"/>
      <c r="I48" s="329"/>
    </row>
    <row r="49" spans="1:9" ht="12.75">
      <c r="A49" s="314" t="str">
        <f>Итог!A50</f>
        <v>гигиенисты стоматологические</v>
      </c>
      <c r="B49" s="191">
        <f>Итог!N50</f>
        <v>0</v>
      </c>
      <c r="C49" s="191">
        <f>Итог!O50</f>
        <v>0</v>
      </c>
      <c r="D49" s="191">
        <f>Итог!P50</f>
        <v>0</v>
      </c>
      <c r="E49" s="191">
        <f>Итог!Q50</f>
        <v>0</v>
      </c>
      <c r="F49" s="318"/>
      <c r="G49" s="318"/>
      <c r="H49" s="318"/>
      <c r="I49" s="329"/>
    </row>
    <row r="50" spans="1:9" ht="12.75">
      <c r="A50" s="314" t="str">
        <f>Итог!A51</f>
        <v>лаборанты</v>
      </c>
      <c r="B50" s="191">
        <f>Итог!N51</f>
        <v>0</v>
      </c>
      <c r="C50" s="191">
        <f>Итог!O51</f>
        <v>0</v>
      </c>
      <c r="D50" s="191">
        <f>Итог!P51</f>
        <v>0</v>
      </c>
      <c r="E50" s="191">
        <f>Итог!Q51</f>
        <v>0</v>
      </c>
      <c r="F50" s="318"/>
      <c r="G50" s="318"/>
      <c r="H50" s="318"/>
      <c r="I50" s="329"/>
    </row>
    <row r="51" spans="1:9" ht="12.75">
      <c r="A51" s="314">
        <f>Итог!A52</f>
        <v>0</v>
      </c>
      <c r="B51" s="191">
        <f>Итог!N52</f>
        <v>0</v>
      </c>
      <c r="C51" s="191">
        <f>Итог!O52</f>
        <v>0</v>
      </c>
      <c r="D51" s="191">
        <f>Итог!P52</f>
        <v>0</v>
      </c>
      <c r="E51" s="191">
        <f>Итог!Q52</f>
        <v>0</v>
      </c>
      <c r="F51" s="318"/>
      <c r="G51" s="318"/>
      <c r="H51" s="318"/>
      <c r="I51" s="329"/>
    </row>
    <row r="52" spans="1:9" ht="12.75">
      <c r="A52" s="314">
        <f>Итог!A53</f>
        <v>0</v>
      </c>
      <c r="B52" s="191">
        <f>Итог!N53</f>
        <v>0</v>
      </c>
      <c r="C52" s="191">
        <f>Итог!O53</f>
        <v>0</v>
      </c>
      <c r="D52" s="191">
        <f>Итог!P53</f>
        <v>0</v>
      </c>
      <c r="E52" s="191">
        <f>Итог!Q53</f>
        <v>0</v>
      </c>
      <c r="F52" s="318"/>
      <c r="G52" s="318"/>
      <c r="H52" s="318"/>
      <c r="I52" s="329"/>
    </row>
    <row r="53" spans="1:9" ht="12.75">
      <c r="A53" s="314">
        <f>Итог!A54</f>
        <v>0</v>
      </c>
      <c r="B53" s="191">
        <f>Итог!N54</f>
        <v>0</v>
      </c>
      <c r="C53" s="191">
        <f>Итог!O54</f>
        <v>0</v>
      </c>
      <c r="D53" s="191">
        <f>Итог!P54</f>
        <v>0</v>
      </c>
      <c r="E53" s="191">
        <f>Итог!Q54</f>
        <v>0</v>
      </c>
      <c r="F53" s="318"/>
      <c r="G53" s="318"/>
      <c r="H53" s="318"/>
      <c r="I53" s="329"/>
    </row>
    <row r="54" spans="1:9" ht="12.75">
      <c r="A54" s="314">
        <f>Итог!A55</f>
        <v>0</v>
      </c>
      <c r="B54" s="191">
        <f>Итог!N55</f>
        <v>0</v>
      </c>
      <c r="C54" s="191">
        <f>Итог!O55</f>
        <v>0</v>
      </c>
      <c r="D54" s="191">
        <f>Итог!P55</f>
        <v>0</v>
      </c>
      <c r="E54" s="191">
        <f>Итог!Q55</f>
        <v>0</v>
      </c>
      <c r="F54" s="318"/>
      <c r="G54" s="318"/>
      <c r="H54" s="318"/>
      <c r="I54" s="329"/>
    </row>
    <row r="55" spans="1:9" ht="12.75">
      <c r="A55" s="314">
        <f>Итог!A56</f>
        <v>0</v>
      </c>
      <c r="B55" s="191">
        <f>Итог!N56</f>
        <v>0</v>
      </c>
      <c r="C55" s="191">
        <f>Итог!O56</f>
        <v>0</v>
      </c>
      <c r="D55" s="191">
        <f>Итог!P56</f>
        <v>0</v>
      </c>
      <c r="E55" s="191">
        <f>Итог!Q56</f>
        <v>0</v>
      </c>
      <c r="F55" s="318"/>
      <c r="G55" s="318"/>
      <c r="H55" s="318"/>
      <c r="I55" s="329"/>
    </row>
    <row r="56" spans="1:9" ht="6" customHeight="1">
      <c r="A56" s="267"/>
      <c r="B56" s="2"/>
      <c r="C56" s="2"/>
      <c r="D56" s="2"/>
      <c r="E56" s="2"/>
      <c r="F56" s="319"/>
      <c r="G56" s="319"/>
      <c r="H56" s="319"/>
      <c r="I56" s="330"/>
    </row>
    <row r="57" spans="1:9" ht="12.75" customHeight="1">
      <c r="A57" s="309" t="s">
        <v>145</v>
      </c>
      <c r="B57" s="35">
        <f>Итог!N58</f>
        <v>0</v>
      </c>
      <c r="C57" s="35">
        <f>Итог!O58</f>
        <v>0</v>
      </c>
      <c r="D57" s="35">
        <f>Итог!P58</f>
        <v>0</v>
      </c>
      <c r="E57" s="35">
        <f>Итог!Q58</f>
        <v>0</v>
      </c>
      <c r="F57" s="318"/>
      <c r="G57" s="318"/>
      <c r="H57" s="318"/>
      <c r="I57" s="329"/>
    </row>
    <row r="58" spans="1:9" ht="15.75" customHeight="1">
      <c r="A58" s="310" t="s">
        <v>79</v>
      </c>
      <c r="B58" s="325">
        <f>Итог!N59</f>
        <v>0</v>
      </c>
      <c r="C58" s="325">
        <f>Итог!O59</f>
        <v>0</v>
      </c>
      <c r="D58" s="325">
        <f>Итог!P59</f>
        <v>0</v>
      </c>
      <c r="E58" s="325">
        <f>Итог!Q59</f>
        <v>0</v>
      </c>
      <c r="F58" s="318"/>
      <c r="G58" s="318"/>
      <c r="H58" s="318"/>
      <c r="I58" s="329"/>
    </row>
    <row r="59" spans="1:9" ht="15.75" customHeight="1">
      <c r="A59" s="310" t="s">
        <v>142</v>
      </c>
      <c r="B59" s="325">
        <f>Итог!N60</f>
        <v>0</v>
      </c>
      <c r="C59" s="325">
        <f>Итог!O60</f>
        <v>0</v>
      </c>
      <c r="D59" s="325">
        <f>Итог!P60</f>
        <v>0</v>
      </c>
      <c r="E59" s="325">
        <f>Итог!Q60</f>
        <v>0</v>
      </c>
      <c r="F59" s="318"/>
      <c r="G59" s="318"/>
      <c r="H59" s="318"/>
      <c r="I59" s="329"/>
    </row>
    <row r="60" spans="1:9" ht="12.75">
      <c r="A60" s="311" t="s">
        <v>141</v>
      </c>
      <c r="B60" s="325">
        <f>Итог!N61</f>
        <v>0</v>
      </c>
      <c r="C60" s="325">
        <f>Итог!O61</f>
        <v>0</v>
      </c>
      <c r="D60" s="325">
        <f>Итог!P61</f>
        <v>0</v>
      </c>
      <c r="E60" s="325">
        <f>Итог!Q61</f>
        <v>0</v>
      </c>
      <c r="F60" s="318"/>
      <c r="G60" s="318"/>
      <c r="H60" s="318"/>
      <c r="I60" s="329"/>
    </row>
    <row r="61" ht="12.75">
      <c r="A61" s="286"/>
    </row>
    <row r="62" ht="12.75">
      <c r="A62" s="286"/>
    </row>
    <row r="64" ht="12.75">
      <c r="A64" s="248" t="s">
        <v>256</v>
      </c>
    </row>
    <row r="65" ht="12.75">
      <c r="A65" s="248" t="s">
        <v>257</v>
      </c>
    </row>
    <row r="66" ht="12.75">
      <c r="A66" s="249"/>
    </row>
    <row r="67" ht="12.75">
      <c r="A67" s="249"/>
    </row>
    <row r="68" ht="12.75">
      <c r="A68" s="249" t="s">
        <v>246</v>
      </c>
    </row>
    <row r="70" ht="12.75">
      <c r="A70" s="287"/>
    </row>
  </sheetData>
  <sheetProtection password="EB0C" sheet="1" formatCells="0" formatColumns="0" formatRows="0" insertColumns="0" insertRows="0" insertHyperlinks="0" deleteColumns="0" deleteRows="0" sort="0" autoFilter="0" pivotTables="0"/>
  <mergeCells count="4">
    <mergeCell ref="A2:A3"/>
    <mergeCell ref="B2:E2"/>
    <mergeCell ref="F2:H2"/>
    <mergeCell ref="I2:I3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8"/>
  <sheetViews>
    <sheetView showZeros="0" zoomScale="90" zoomScaleNormal="90" zoomScalePageLayoutView="0" workbookViewId="0" topLeftCell="A4">
      <selection activeCell="R41" sqref="R41"/>
    </sheetView>
  </sheetViews>
  <sheetFormatPr defaultColWidth="9.00390625" defaultRowHeight="12.75"/>
  <cols>
    <col min="1" max="1" width="41.25390625" style="71" customWidth="1"/>
    <col min="2" max="2" width="10.75390625" style="63" customWidth="1"/>
    <col min="3" max="3" width="10.125" style="63" customWidth="1"/>
    <col min="4" max="4" width="8.625" style="63" customWidth="1"/>
    <col min="5" max="5" width="12.25390625" style="63" customWidth="1"/>
    <col min="6" max="6" width="12.625" style="63" customWidth="1"/>
    <col min="7" max="8" width="6.875" style="63" customWidth="1"/>
    <col min="9" max="9" width="6.00390625" style="63" customWidth="1"/>
    <col min="10" max="10" width="6.125" style="63" customWidth="1"/>
    <col min="11" max="11" width="6.25390625" style="63" customWidth="1"/>
    <col min="12" max="13" width="5.75390625" style="63" customWidth="1"/>
    <col min="14" max="14" width="7.875" style="63" customWidth="1"/>
    <col min="15" max="15" width="5.125" style="63" customWidth="1"/>
    <col min="16" max="16" width="4.375" style="63" customWidth="1"/>
    <col min="17" max="17" width="9.125" style="63" customWidth="1"/>
    <col min="18" max="16384" width="9.125" style="28" customWidth="1"/>
  </cols>
  <sheetData>
    <row r="1" spans="1:10" ht="20.25" customHeight="1">
      <c r="A1" s="83" t="s">
        <v>1</v>
      </c>
      <c r="B1" s="84">
        <f>Допинф!B2</f>
        <v>0</v>
      </c>
      <c r="C1" s="85"/>
      <c r="D1" s="85"/>
      <c r="E1" s="85"/>
      <c r="F1" s="85"/>
      <c r="G1" s="86"/>
      <c r="H1" s="86"/>
      <c r="I1" s="86"/>
      <c r="J1" s="87"/>
    </row>
    <row r="2" spans="1:10" ht="18.75" customHeight="1">
      <c r="A2" s="83"/>
      <c r="B2" s="88"/>
      <c r="C2" s="86"/>
      <c r="D2" s="86"/>
      <c r="E2" s="86"/>
      <c r="F2" s="86"/>
      <c r="G2" s="86"/>
      <c r="H2" s="86"/>
      <c r="I2" s="86"/>
      <c r="J2" s="87"/>
    </row>
    <row r="3" spans="1:14" ht="35.25" customHeight="1">
      <c r="A3" s="481" t="s">
        <v>109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119"/>
      <c r="N3" s="119"/>
    </row>
    <row r="4" spans="1:14" ht="16.5" customHeight="1">
      <c r="A4" s="59"/>
      <c r="B4" s="60" t="s">
        <v>110</v>
      </c>
      <c r="C4" s="339">
        <v>2020</v>
      </c>
      <c r="D4" s="59" t="s">
        <v>111</v>
      </c>
      <c r="E4" s="87"/>
      <c r="F4" s="87"/>
      <c r="G4" s="59"/>
      <c r="H4" s="59"/>
      <c r="I4" s="59"/>
      <c r="J4" s="59"/>
      <c r="K4" s="64"/>
      <c r="L4" s="64"/>
      <c r="M4" s="64"/>
      <c r="N4" s="64"/>
    </row>
    <row r="5" spans="1:14" ht="18.75" customHeight="1">
      <c r="A5" s="59"/>
      <c r="B5" s="59"/>
      <c r="C5" s="59"/>
      <c r="D5" s="60"/>
      <c r="E5" s="61"/>
      <c r="F5" s="59"/>
      <c r="G5" s="59"/>
      <c r="H5" s="59"/>
      <c r="I5" s="59"/>
      <c r="J5" s="59"/>
      <c r="K5" s="64"/>
      <c r="L5" s="64"/>
      <c r="M5" s="64"/>
      <c r="N5" s="64"/>
    </row>
    <row r="6" spans="1:14" ht="17.25" customHeight="1">
      <c r="A6" s="481" t="s">
        <v>59</v>
      </c>
      <c r="B6" s="481"/>
      <c r="C6" s="481"/>
      <c r="D6" s="481"/>
      <c r="E6" s="481"/>
      <c r="F6" s="481"/>
      <c r="G6" s="481"/>
      <c r="H6" s="481"/>
      <c r="I6" s="481"/>
      <c r="J6" s="481"/>
      <c r="K6" s="481"/>
      <c r="L6" s="481"/>
      <c r="M6" s="118"/>
      <c r="N6" s="118"/>
    </row>
    <row r="7" spans="1:8" ht="18.75" customHeight="1">
      <c r="A7" s="495" t="s">
        <v>28</v>
      </c>
      <c r="B7" s="495"/>
      <c r="C7" s="489" t="s">
        <v>44</v>
      </c>
      <c r="D7" s="490"/>
      <c r="E7" s="491"/>
      <c r="F7" s="62"/>
      <c r="G7" s="62"/>
      <c r="H7" s="62"/>
    </row>
    <row r="8" spans="1:8" ht="24.75" customHeight="1">
      <c r="A8" s="495"/>
      <c r="B8" s="495"/>
      <c r="C8" s="37" t="s">
        <v>29</v>
      </c>
      <c r="D8" s="37" t="s">
        <v>30</v>
      </c>
      <c r="E8" s="37" t="s">
        <v>31</v>
      </c>
      <c r="F8" s="62"/>
      <c r="G8" s="65"/>
      <c r="H8" s="62"/>
    </row>
    <row r="9" spans="1:8" ht="15" customHeight="1">
      <c r="A9" s="495"/>
      <c r="B9" s="495"/>
      <c r="C9" s="492" t="s">
        <v>117</v>
      </c>
      <c r="D9" s="493"/>
      <c r="E9" s="494"/>
      <c r="F9" s="66"/>
      <c r="G9" s="65"/>
      <c r="H9" s="66"/>
    </row>
    <row r="10" spans="1:10" ht="17.25" customHeight="1">
      <c r="A10" s="496" t="s">
        <v>127</v>
      </c>
      <c r="B10" s="496"/>
      <c r="C10" s="72"/>
      <c r="D10" s="79" t="s">
        <v>32</v>
      </c>
      <c r="E10" s="79" t="s">
        <v>32</v>
      </c>
      <c r="F10" s="67"/>
      <c r="G10" s="67"/>
      <c r="H10" s="67"/>
      <c r="I10" s="67"/>
      <c r="J10" s="67"/>
    </row>
    <row r="11" spans="1:10" ht="18.75" customHeight="1">
      <c r="A11" s="485" t="s">
        <v>34</v>
      </c>
      <c r="B11" s="485"/>
      <c r="C11" s="82">
        <f>C12+C13</f>
        <v>0</v>
      </c>
      <c r="D11" s="79" t="s">
        <v>32</v>
      </c>
      <c r="E11" s="79" t="s">
        <v>32</v>
      </c>
      <c r="F11" s="67"/>
      <c r="G11" s="67"/>
      <c r="H11" s="67"/>
      <c r="I11" s="67"/>
      <c r="J11" s="67"/>
    </row>
    <row r="12" spans="1:10" ht="17.25" customHeight="1">
      <c r="A12" s="486" t="s">
        <v>35</v>
      </c>
      <c r="B12" s="487"/>
      <c r="C12" s="72"/>
      <c r="D12" s="79" t="s">
        <v>32</v>
      </c>
      <c r="E12" s="79" t="s">
        <v>32</v>
      </c>
      <c r="F12" s="67"/>
      <c r="G12" s="67"/>
      <c r="H12" s="67"/>
      <c r="I12" s="67"/>
      <c r="J12" s="67"/>
    </row>
    <row r="13" spans="1:10" ht="15.75" customHeight="1">
      <c r="A13" s="485" t="s">
        <v>36</v>
      </c>
      <c r="B13" s="485"/>
      <c r="C13" s="72"/>
      <c r="D13" s="79" t="s">
        <v>32</v>
      </c>
      <c r="E13" s="79" t="s">
        <v>32</v>
      </c>
      <c r="F13" s="67"/>
      <c r="G13" s="67"/>
      <c r="H13" s="67"/>
      <c r="I13" s="67"/>
      <c r="J13" s="67"/>
    </row>
    <row r="14" spans="1:14" ht="16.5" customHeight="1">
      <c r="A14" s="488" t="s">
        <v>128</v>
      </c>
      <c r="B14" s="488"/>
      <c r="C14" s="116"/>
      <c r="D14" s="78">
        <f>IF(Допинф!B8=0,0,C14/Допинф!B8)</f>
        <v>0</v>
      </c>
      <c r="E14" s="79" t="s">
        <v>32</v>
      </c>
      <c r="F14" s="67"/>
      <c r="G14" s="347" t="s">
        <v>282</v>
      </c>
      <c r="H14" s="341"/>
      <c r="I14" s="341"/>
      <c r="J14" s="341"/>
      <c r="K14" s="342"/>
      <c r="L14" s="342"/>
      <c r="M14" s="342"/>
      <c r="N14" s="342"/>
    </row>
    <row r="15" spans="1:16" ht="18" customHeight="1">
      <c r="A15" s="488" t="s">
        <v>113</v>
      </c>
      <c r="B15" s="488"/>
      <c r="C15" s="72"/>
      <c r="D15" s="79" t="s">
        <v>32</v>
      </c>
      <c r="E15" s="81">
        <f>IF(Допинф!B8=0,0,C15*10000/Допинф!B8)</f>
        <v>0</v>
      </c>
      <c r="F15" s="67"/>
      <c r="G15" s="349" t="s">
        <v>283</v>
      </c>
      <c r="H15" s="349"/>
      <c r="I15" s="349"/>
      <c r="J15" s="349"/>
      <c r="K15" s="350"/>
      <c r="L15" s="350"/>
      <c r="M15" s="350"/>
      <c r="N15" s="343"/>
      <c r="O15" s="68"/>
      <c r="P15" s="68"/>
    </row>
    <row r="16" spans="1:14" ht="16.5" customHeight="1">
      <c r="A16" s="483" t="s">
        <v>112</v>
      </c>
      <c r="B16" s="483"/>
      <c r="C16" s="72"/>
      <c r="D16" s="79" t="s">
        <v>32</v>
      </c>
      <c r="E16" s="81">
        <f>IF(Допинф!B8=0,0,C16*10000/Допинф!B8)</f>
        <v>0</v>
      </c>
      <c r="F16" s="67"/>
      <c r="G16" s="341"/>
      <c r="H16" s="341"/>
      <c r="I16" s="341"/>
      <c r="J16" s="341"/>
      <c r="K16" s="342"/>
      <c r="L16" s="342"/>
      <c r="M16" s="342"/>
      <c r="N16" s="342"/>
    </row>
    <row r="17" spans="1:14" ht="26.25" customHeight="1">
      <c r="A17" s="484" t="s">
        <v>115</v>
      </c>
      <c r="B17" s="484"/>
      <c r="C17" s="72"/>
      <c r="D17" s="79" t="s">
        <v>32</v>
      </c>
      <c r="E17" s="81">
        <f>IF(Допинф!B8=0,0,C17*10000/Допинф!B8)</f>
        <v>0</v>
      </c>
      <c r="F17" s="67"/>
      <c r="G17" s="348" t="s">
        <v>284</v>
      </c>
      <c r="H17" s="348"/>
      <c r="I17" s="348"/>
      <c r="J17" s="348"/>
      <c r="K17" s="351"/>
      <c r="L17" s="351"/>
      <c r="M17" s="342"/>
      <c r="N17" s="342"/>
    </row>
    <row r="18" spans="1:14" ht="16.5" customHeight="1">
      <c r="A18" s="483" t="s">
        <v>112</v>
      </c>
      <c r="B18" s="483"/>
      <c r="C18" s="72"/>
      <c r="D18" s="79" t="s">
        <v>32</v>
      </c>
      <c r="E18" s="81">
        <f>IF(Допинф!B8=0,0,C18*10000/Допинф!B8)</f>
        <v>0</v>
      </c>
      <c r="F18" s="67"/>
      <c r="G18" s="348"/>
      <c r="H18" s="348"/>
      <c r="I18" s="348"/>
      <c r="J18" s="348"/>
      <c r="K18" s="351"/>
      <c r="L18" s="351"/>
      <c r="M18" s="342"/>
      <c r="N18" s="342"/>
    </row>
    <row r="19" spans="1:14" ht="34.5" customHeight="1">
      <c r="A19" s="482" t="s">
        <v>116</v>
      </c>
      <c r="B19" s="482"/>
      <c r="C19" s="72"/>
      <c r="D19" s="79" t="s">
        <v>32</v>
      </c>
      <c r="E19" s="81">
        <f>IF(Допинф!B8=0,0,C19*10000/Допинф!B8)</f>
        <v>0</v>
      </c>
      <c r="F19" s="67"/>
      <c r="G19" s="348" t="s">
        <v>285</v>
      </c>
      <c r="H19" s="352"/>
      <c r="I19" s="348"/>
      <c r="J19" s="348"/>
      <c r="K19" s="351"/>
      <c r="L19" s="351"/>
      <c r="M19" s="342"/>
      <c r="N19" s="342"/>
    </row>
    <row r="20" spans="1:14" ht="18" customHeight="1">
      <c r="A20" s="483" t="s">
        <v>112</v>
      </c>
      <c r="B20" s="483"/>
      <c r="C20" s="72"/>
      <c r="D20" s="79" t="s">
        <v>32</v>
      </c>
      <c r="E20" s="81">
        <f>IF(Допинф!B8=0,0,C20*10000/Допинф!B8)</f>
        <v>0</v>
      </c>
      <c r="F20" s="67"/>
      <c r="G20" s="348"/>
      <c r="H20" s="352"/>
      <c r="I20" s="348"/>
      <c r="J20" s="348"/>
      <c r="K20" s="351"/>
      <c r="L20" s="351"/>
      <c r="M20" s="342"/>
      <c r="N20" s="342"/>
    </row>
    <row r="21" spans="1:14" ht="28.5" customHeight="1">
      <c r="A21" s="482" t="s">
        <v>114</v>
      </c>
      <c r="B21" s="482"/>
      <c r="C21" s="72"/>
      <c r="D21" s="79" t="s">
        <v>32</v>
      </c>
      <c r="E21" s="81">
        <f>IF(Допинф!B8=0,0,C21*10000/Допинф!B8)</f>
        <v>0</v>
      </c>
      <c r="F21" s="69"/>
      <c r="G21" s="353"/>
      <c r="H21" s="351"/>
      <c r="I21" s="351"/>
      <c r="J21" s="353"/>
      <c r="K21" s="351"/>
      <c r="L21" s="351"/>
      <c r="M21" s="342"/>
      <c r="N21" s="342"/>
    </row>
    <row r="22" spans="1:14" ht="14.25" customHeight="1">
      <c r="A22" s="483" t="s">
        <v>112</v>
      </c>
      <c r="B22" s="483"/>
      <c r="C22" s="72"/>
      <c r="D22" s="79" t="s">
        <v>32</v>
      </c>
      <c r="E22" s="81">
        <f>IF(Допинф!B8=0,0,C22*10000/Допинф!B8)</f>
        <v>0</v>
      </c>
      <c r="F22" s="80"/>
      <c r="G22" s="344"/>
      <c r="H22" s="345"/>
      <c r="I22" s="345"/>
      <c r="J22" s="344"/>
      <c r="K22" s="345"/>
      <c r="L22" s="342"/>
      <c r="M22" s="342"/>
      <c r="N22" s="342"/>
    </row>
    <row r="23" spans="1:14" ht="16.5" customHeight="1">
      <c r="A23" s="499" t="s">
        <v>37</v>
      </c>
      <c r="B23" s="499"/>
      <c r="C23" s="340">
        <f>C15+C17+C19+C21</f>
        <v>0</v>
      </c>
      <c r="D23" s="89" t="s">
        <v>32</v>
      </c>
      <c r="E23" s="90">
        <f>E15+E17+E19+E21</f>
        <v>0</v>
      </c>
      <c r="F23" s="80"/>
      <c r="G23" s="344"/>
      <c r="H23" s="346"/>
      <c r="I23" s="346"/>
      <c r="J23" s="344"/>
      <c r="K23" s="345"/>
      <c r="L23" s="342"/>
      <c r="M23" s="342"/>
      <c r="N23" s="342"/>
    </row>
    <row r="24" spans="1:14" ht="14.25" customHeight="1">
      <c r="A24" s="500" t="s">
        <v>112</v>
      </c>
      <c r="B24" s="500"/>
      <c r="C24" s="340">
        <f>C16+C18+C20+C22</f>
        <v>0</v>
      </c>
      <c r="D24" s="89" t="s">
        <v>32</v>
      </c>
      <c r="E24" s="90">
        <f>E16+E18+E20+E22</f>
        <v>0</v>
      </c>
      <c r="F24" s="80"/>
      <c r="G24" s="344"/>
      <c r="H24" s="346"/>
      <c r="I24" s="346"/>
      <c r="J24" s="344"/>
      <c r="K24" s="345"/>
      <c r="L24" s="342"/>
      <c r="M24" s="342"/>
      <c r="N24" s="342"/>
    </row>
    <row r="25" spans="1:11" ht="14.25" customHeight="1">
      <c r="A25" s="109"/>
      <c r="B25" s="109"/>
      <c r="C25" s="110"/>
      <c r="D25" s="111"/>
      <c r="E25" s="112"/>
      <c r="F25" s="80"/>
      <c r="G25" s="80"/>
      <c r="H25" s="29"/>
      <c r="I25" s="29"/>
      <c r="J25" s="80"/>
      <c r="K25" s="71"/>
    </row>
    <row r="26" spans="1:11" ht="14.25" customHeight="1">
      <c r="A26" s="109"/>
      <c r="B26" s="109"/>
      <c r="C26" s="110"/>
      <c r="D26" s="111"/>
      <c r="E26" s="112"/>
      <c r="F26" s="80"/>
      <c r="G26" s="80"/>
      <c r="H26" s="29"/>
      <c r="I26" s="29"/>
      <c r="J26" s="80"/>
      <c r="K26" s="71"/>
    </row>
    <row r="27" spans="1:11" ht="14.25" customHeight="1">
      <c r="A27" s="109"/>
      <c r="B27" s="109"/>
      <c r="C27" s="110"/>
      <c r="D27" s="111"/>
      <c r="E27" s="112"/>
      <c r="F27" s="80"/>
      <c r="G27" s="80"/>
      <c r="H27" s="29"/>
      <c r="I27" s="29"/>
      <c r="J27" s="80"/>
      <c r="K27" s="71"/>
    </row>
    <row r="28" spans="1:10" ht="17.25" customHeight="1">
      <c r="A28" s="76"/>
      <c r="B28" s="73"/>
      <c r="C28" s="74"/>
      <c r="D28" s="75"/>
      <c r="E28" s="70"/>
      <c r="F28" s="69"/>
      <c r="G28" s="69"/>
      <c r="H28" s="69"/>
      <c r="I28" s="69"/>
      <c r="J28" s="69"/>
    </row>
    <row r="29" spans="1:10" ht="17.25" customHeight="1">
      <c r="A29" s="76"/>
      <c r="B29" s="73"/>
      <c r="C29" s="74"/>
      <c r="D29" s="75"/>
      <c r="E29" s="70"/>
      <c r="F29" s="69"/>
      <c r="G29" s="69"/>
      <c r="H29" s="69"/>
      <c r="I29" s="69"/>
      <c r="J29" s="69"/>
    </row>
    <row r="30" spans="1:14" ht="19.5" customHeight="1">
      <c r="A30" s="502" t="s">
        <v>58</v>
      </c>
      <c r="B30" s="503"/>
      <c r="C30" s="503"/>
      <c r="D30" s="503"/>
      <c r="E30" s="503"/>
      <c r="F30" s="503"/>
      <c r="G30" s="503"/>
      <c r="H30" s="503"/>
      <c r="I30" s="503"/>
      <c r="J30" s="503"/>
      <c r="K30" s="503"/>
      <c r="L30" s="503"/>
      <c r="M30" s="503"/>
      <c r="N30" s="503"/>
    </row>
    <row r="31" spans="1:14" ht="12.75" customHeight="1">
      <c r="A31" s="506"/>
      <c r="B31" s="507" t="s">
        <v>60</v>
      </c>
      <c r="C31" s="507"/>
      <c r="D31" s="507"/>
      <c r="E31" s="507"/>
      <c r="F31" s="507"/>
      <c r="G31" s="507"/>
      <c r="H31" s="507"/>
      <c r="I31" s="507"/>
      <c r="J31" s="507"/>
      <c r="K31" s="507"/>
      <c r="L31" s="507"/>
      <c r="M31" s="507"/>
      <c r="N31" s="507"/>
    </row>
    <row r="32" spans="1:14" ht="15.75" customHeight="1">
      <c r="A32" s="506"/>
      <c r="B32" s="504" t="s">
        <v>61</v>
      </c>
      <c r="C32" s="504"/>
      <c r="D32" s="504"/>
      <c r="E32" s="501" t="s">
        <v>63</v>
      </c>
      <c r="F32" s="501" t="s">
        <v>64</v>
      </c>
      <c r="G32" s="505" t="s">
        <v>67</v>
      </c>
      <c r="H32" s="505"/>
      <c r="I32" s="501" t="s">
        <v>66</v>
      </c>
      <c r="J32" s="501"/>
      <c r="K32" s="501" t="s">
        <v>62</v>
      </c>
      <c r="L32" s="501"/>
      <c r="M32" s="501" t="s">
        <v>65</v>
      </c>
      <c r="N32" s="501"/>
    </row>
    <row r="33" spans="1:14" ht="30.75" customHeight="1">
      <c r="A33" s="506"/>
      <c r="B33" s="37" t="s">
        <v>29</v>
      </c>
      <c r="C33" s="37" t="s">
        <v>30</v>
      </c>
      <c r="D33" s="37" t="s">
        <v>31</v>
      </c>
      <c r="E33" s="501"/>
      <c r="F33" s="501"/>
      <c r="G33" s="505"/>
      <c r="H33" s="505"/>
      <c r="I33" s="501"/>
      <c r="J33" s="501"/>
      <c r="K33" s="501"/>
      <c r="L33" s="501"/>
      <c r="M33" s="501"/>
      <c r="N33" s="501"/>
    </row>
    <row r="34" spans="1:17" ht="26.25" customHeight="1">
      <c r="A34" s="91" t="s">
        <v>126</v>
      </c>
      <c r="B34" s="116"/>
      <c r="C34" s="93" t="s">
        <v>32</v>
      </c>
      <c r="D34" s="93" t="s">
        <v>32</v>
      </c>
      <c r="E34" s="45" t="s">
        <v>32</v>
      </c>
      <c r="F34" s="45" t="s">
        <v>32</v>
      </c>
      <c r="G34" s="483" t="s">
        <v>32</v>
      </c>
      <c r="H34" s="483"/>
      <c r="I34" s="483" t="s">
        <v>32</v>
      </c>
      <c r="J34" s="483"/>
      <c r="K34" s="483" t="s">
        <v>32</v>
      </c>
      <c r="L34" s="483"/>
      <c r="M34" s="483" t="s">
        <v>32</v>
      </c>
      <c r="N34" s="483"/>
      <c r="O34" s="67"/>
      <c r="P34" s="67"/>
      <c r="Q34" s="67"/>
    </row>
    <row r="35" spans="1:17" ht="14.25" customHeight="1">
      <c r="A35" s="366" t="s">
        <v>118</v>
      </c>
      <c r="B35" s="365"/>
      <c r="C35" s="78">
        <f>IF(Допинф!B8=0,0,B35/Допинф!B8)</f>
        <v>0</v>
      </c>
      <c r="D35" s="93" t="s">
        <v>32</v>
      </c>
      <c r="E35" s="45" t="s">
        <v>32</v>
      </c>
      <c r="F35" s="45" t="s">
        <v>32</v>
      </c>
      <c r="G35" s="483" t="s">
        <v>32</v>
      </c>
      <c r="H35" s="483"/>
      <c r="I35" s="483" t="s">
        <v>32</v>
      </c>
      <c r="J35" s="483"/>
      <c r="K35" s="483" t="s">
        <v>32</v>
      </c>
      <c r="L35" s="483"/>
      <c r="M35" s="483" t="s">
        <v>32</v>
      </c>
      <c r="N35" s="483"/>
      <c r="O35" s="67"/>
      <c r="P35" s="67"/>
      <c r="Q35" s="67"/>
    </row>
    <row r="36" spans="1:17" ht="27" customHeight="1">
      <c r="A36" s="367" t="s">
        <v>33</v>
      </c>
      <c r="B36" s="95">
        <f>C12*E44*I44*K44+C13*2*E45*I45*K45</f>
        <v>0</v>
      </c>
      <c r="C36" s="45" t="s">
        <v>32</v>
      </c>
      <c r="D36" s="81">
        <f>IF(Допинф!B8=0,0,B36*10000/Допинф!B8)</f>
        <v>0</v>
      </c>
      <c r="E36" s="45" t="s">
        <v>32</v>
      </c>
      <c r="F36" s="45" t="s">
        <v>32</v>
      </c>
      <c r="G36" s="483" t="s">
        <v>32</v>
      </c>
      <c r="H36" s="483"/>
      <c r="I36" s="483" t="s">
        <v>32</v>
      </c>
      <c r="J36" s="483"/>
      <c r="K36" s="483" t="s">
        <v>32</v>
      </c>
      <c r="L36" s="483"/>
      <c r="M36" s="483" t="s">
        <v>32</v>
      </c>
      <c r="N36" s="483"/>
      <c r="O36" s="67"/>
      <c r="P36" s="67"/>
      <c r="Q36" s="67"/>
    </row>
    <row r="37" spans="1:17" ht="14.25" customHeight="1">
      <c r="A37" s="113" t="s">
        <v>112</v>
      </c>
      <c r="B37" s="95">
        <f>C13*2*E45*I45*K45</f>
        <v>0</v>
      </c>
      <c r="C37" s="45" t="s">
        <v>32</v>
      </c>
      <c r="D37" s="81">
        <f>IF(Допинф!B8=0,0,B37*10000/Допинф!B8)</f>
        <v>0</v>
      </c>
      <c r="E37" s="45" t="s">
        <v>32</v>
      </c>
      <c r="F37" s="45" t="s">
        <v>32</v>
      </c>
      <c r="G37" s="483" t="s">
        <v>32</v>
      </c>
      <c r="H37" s="483"/>
      <c r="I37" s="483" t="s">
        <v>32</v>
      </c>
      <c r="J37" s="483"/>
      <c r="K37" s="483" t="s">
        <v>32</v>
      </c>
      <c r="L37" s="483"/>
      <c r="M37" s="483" t="s">
        <v>32</v>
      </c>
      <c r="N37" s="483"/>
      <c r="O37" s="67"/>
      <c r="P37" s="67"/>
      <c r="Q37" s="67"/>
    </row>
    <row r="38" spans="1:14" ht="26.25" customHeight="1">
      <c r="A38" s="77" t="s">
        <v>55</v>
      </c>
      <c r="B38" s="94">
        <f>B34*F44*I44</f>
        <v>0</v>
      </c>
      <c r="C38" s="45" t="s">
        <v>32</v>
      </c>
      <c r="D38" s="81">
        <f>IF(Допинф!B8=0,0,B38*10000/Допинф!B8)</f>
        <v>0</v>
      </c>
      <c r="E38" s="45" t="s">
        <v>32</v>
      </c>
      <c r="F38" s="45" t="s">
        <v>32</v>
      </c>
      <c r="G38" s="483" t="s">
        <v>32</v>
      </c>
      <c r="H38" s="483"/>
      <c r="I38" s="483" t="s">
        <v>32</v>
      </c>
      <c r="J38" s="483"/>
      <c r="K38" s="483" t="s">
        <v>32</v>
      </c>
      <c r="L38" s="483"/>
      <c r="M38" s="483" t="s">
        <v>32</v>
      </c>
      <c r="N38" s="483"/>
    </row>
    <row r="39" spans="1:14" ht="14.25" customHeight="1">
      <c r="A39" s="45" t="s">
        <v>112</v>
      </c>
      <c r="B39" s="94">
        <f>B34*F45*I45</f>
        <v>0</v>
      </c>
      <c r="C39" s="45" t="s">
        <v>32</v>
      </c>
      <c r="D39" s="81">
        <f>IF(Допинф!B8=0,0,B39*10000/Допинф!B8)</f>
        <v>0</v>
      </c>
      <c r="E39" s="45" t="s">
        <v>32</v>
      </c>
      <c r="F39" s="45" t="s">
        <v>32</v>
      </c>
      <c r="G39" s="483" t="s">
        <v>32</v>
      </c>
      <c r="H39" s="483"/>
      <c r="I39" s="483" t="s">
        <v>32</v>
      </c>
      <c r="J39" s="483"/>
      <c r="K39" s="483" t="s">
        <v>32</v>
      </c>
      <c r="L39" s="483"/>
      <c r="M39" s="483" t="s">
        <v>32</v>
      </c>
      <c r="N39" s="483"/>
    </row>
    <row r="40" spans="1:14" ht="27.75" customHeight="1">
      <c r="A40" s="77" t="s">
        <v>56</v>
      </c>
      <c r="B40" s="94">
        <f>G44*E44*I44*K44</f>
        <v>0</v>
      </c>
      <c r="C40" s="45" t="s">
        <v>32</v>
      </c>
      <c r="D40" s="81">
        <f>IF(Допинф!B8=0,0,B40*10000/Допинф!B8)</f>
        <v>0</v>
      </c>
      <c r="E40" s="45" t="s">
        <v>32</v>
      </c>
      <c r="F40" s="45" t="s">
        <v>32</v>
      </c>
      <c r="G40" s="483" t="s">
        <v>32</v>
      </c>
      <c r="H40" s="483"/>
      <c r="I40" s="483" t="s">
        <v>32</v>
      </c>
      <c r="J40" s="483"/>
      <c r="K40" s="483" t="s">
        <v>32</v>
      </c>
      <c r="L40" s="483"/>
      <c r="M40" s="483" t="s">
        <v>32</v>
      </c>
      <c r="N40" s="483"/>
    </row>
    <row r="41" spans="1:14" ht="18" customHeight="1">
      <c r="A41" s="45" t="s">
        <v>112</v>
      </c>
      <c r="B41" s="94">
        <f>G45*E45*I45*K45</f>
        <v>0</v>
      </c>
      <c r="C41" s="45" t="s">
        <v>32</v>
      </c>
      <c r="D41" s="81">
        <f>IF(Допинф!B8=0,0,B41*10000/Допинф!B8)</f>
        <v>0</v>
      </c>
      <c r="E41" s="45" t="s">
        <v>32</v>
      </c>
      <c r="F41" s="45" t="s">
        <v>32</v>
      </c>
      <c r="G41" s="483" t="s">
        <v>32</v>
      </c>
      <c r="H41" s="483"/>
      <c r="I41" s="483" t="s">
        <v>32</v>
      </c>
      <c r="J41" s="483"/>
      <c r="K41" s="483" t="s">
        <v>32</v>
      </c>
      <c r="L41" s="483"/>
      <c r="M41" s="483" t="s">
        <v>32</v>
      </c>
      <c r="N41" s="483"/>
    </row>
    <row r="42" spans="1:14" ht="14.25" customHeight="1">
      <c r="A42" s="39" t="s">
        <v>57</v>
      </c>
      <c r="B42" s="94">
        <f>B34*M44*I44</f>
        <v>0</v>
      </c>
      <c r="C42" s="45" t="s">
        <v>32</v>
      </c>
      <c r="D42" s="81">
        <f>IF(Допинф!B8=0,0,B42*10000/Допинф!B8)</f>
        <v>0</v>
      </c>
      <c r="E42" s="45" t="s">
        <v>32</v>
      </c>
      <c r="F42" s="45" t="s">
        <v>32</v>
      </c>
      <c r="G42" s="483" t="s">
        <v>32</v>
      </c>
      <c r="H42" s="483"/>
      <c r="I42" s="483" t="s">
        <v>32</v>
      </c>
      <c r="J42" s="483"/>
      <c r="K42" s="483" t="s">
        <v>32</v>
      </c>
      <c r="L42" s="483"/>
      <c r="M42" s="483" t="s">
        <v>32</v>
      </c>
      <c r="N42" s="483"/>
    </row>
    <row r="43" spans="1:14" ht="14.25" customHeight="1">
      <c r="A43" s="45" t="s">
        <v>112</v>
      </c>
      <c r="B43" s="94">
        <f>B34*M45*I45</f>
        <v>0</v>
      </c>
      <c r="C43" s="45" t="s">
        <v>32</v>
      </c>
      <c r="D43" s="81">
        <f>IF(Допинф!B8=0,0,B43*10000/Допинф!B8)</f>
        <v>0</v>
      </c>
      <c r="E43" s="45" t="s">
        <v>32</v>
      </c>
      <c r="F43" s="45" t="s">
        <v>32</v>
      </c>
      <c r="G43" s="483" t="s">
        <v>32</v>
      </c>
      <c r="H43" s="483"/>
      <c r="I43" s="483" t="s">
        <v>32</v>
      </c>
      <c r="J43" s="483"/>
      <c r="K43" s="483" t="s">
        <v>32</v>
      </c>
      <c r="L43" s="483"/>
      <c r="M43" s="483" t="s">
        <v>32</v>
      </c>
      <c r="N43" s="483"/>
    </row>
    <row r="44" spans="1:14" ht="30" customHeight="1">
      <c r="A44" s="354" t="s">
        <v>286</v>
      </c>
      <c r="B44" s="355">
        <f>B36+B38+B40+B42</f>
        <v>0</v>
      </c>
      <c r="C44" s="356" t="s">
        <v>32</v>
      </c>
      <c r="D44" s="357">
        <f>D36+D38+D40+D42</f>
        <v>0</v>
      </c>
      <c r="E44" s="114"/>
      <c r="F44" s="115"/>
      <c r="G44" s="518"/>
      <c r="H44" s="518"/>
      <c r="I44" s="519"/>
      <c r="J44" s="519"/>
      <c r="K44" s="519"/>
      <c r="L44" s="519"/>
      <c r="M44" s="511"/>
      <c r="N44" s="511"/>
    </row>
    <row r="45" spans="1:14" ht="17.25" customHeight="1">
      <c r="A45" s="358" t="s">
        <v>112</v>
      </c>
      <c r="B45" s="359">
        <f>B37+B39+B41+B43</f>
        <v>0</v>
      </c>
      <c r="C45" s="360" t="s">
        <v>32</v>
      </c>
      <c r="D45" s="357">
        <f>D37+D39+D41+D43</f>
        <v>0</v>
      </c>
      <c r="E45" s="114"/>
      <c r="F45" s="115"/>
      <c r="G45" s="518"/>
      <c r="H45" s="518"/>
      <c r="I45" s="519"/>
      <c r="J45" s="519"/>
      <c r="K45" s="519"/>
      <c r="L45" s="519"/>
      <c r="M45" s="511"/>
      <c r="N45" s="511"/>
    </row>
    <row r="46" spans="1:14" ht="15.75" customHeight="1">
      <c r="A46" s="361" t="s">
        <v>38</v>
      </c>
      <c r="B46" s="362">
        <f>C23-B44</f>
        <v>0</v>
      </c>
      <c r="C46" s="96" t="s">
        <v>32</v>
      </c>
      <c r="D46" s="90">
        <f>E23-D44</f>
        <v>0</v>
      </c>
      <c r="E46" s="97"/>
      <c r="F46" s="97"/>
      <c r="G46" s="97"/>
      <c r="H46" s="97"/>
      <c r="I46" s="98"/>
      <c r="J46" s="98"/>
      <c r="K46" s="99"/>
      <c r="L46" s="99"/>
      <c r="M46" s="99"/>
      <c r="N46" s="99"/>
    </row>
    <row r="47" spans="1:14" ht="15.75" customHeight="1">
      <c r="A47" s="363" t="s">
        <v>112</v>
      </c>
      <c r="B47" s="364">
        <f>C24-B45</f>
        <v>0</v>
      </c>
      <c r="C47" s="96" t="s">
        <v>32</v>
      </c>
      <c r="D47" s="90">
        <f>E24-D45</f>
        <v>0</v>
      </c>
      <c r="E47" s="117"/>
      <c r="F47" s="117"/>
      <c r="G47" s="97"/>
      <c r="H47" s="97"/>
      <c r="I47" s="98"/>
      <c r="J47" s="98"/>
      <c r="K47" s="99"/>
      <c r="L47" s="99"/>
      <c r="M47" s="99"/>
      <c r="N47" s="99"/>
    </row>
    <row r="48" spans="1:14" ht="18.75" customHeight="1">
      <c r="A48" s="108" t="s">
        <v>119</v>
      </c>
      <c r="B48" s="100"/>
      <c r="C48" s="100"/>
      <c r="D48" s="101"/>
      <c r="E48" s="97"/>
      <c r="F48" s="97"/>
      <c r="G48" s="97"/>
      <c r="H48" s="97"/>
      <c r="I48" s="99"/>
      <c r="J48" s="99"/>
      <c r="K48" s="99"/>
      <c r="L48" s="99"/>
      <c r="M48" s="99"/>
      <c r="N48" s="99"/>
    </row>
    <row r="49" spans="1:14" ht="18.75" customHeight="1">
      <c r="A49" s="108"/>
      <c r="B49" s="100"/>
      <c r="C49" s="100"/>
      <c r="D49" s="101"/>
      <c r="E49" s="97"/>
      <c r="F49" s="97"/>
      <c r="G49" s="97"/>
      <c r="H49" s="97"/>
      <c r="I49" s="99"/>
      <c r="J49" s="99"/>
      <c r="K49" s="99"/>
      <c r="L49" s="99"/>
      <c r="M49" s="99"/>
      <c r="N49" s="99"/>
    </row>
    <row r="50" spans="1:14" ht="15" customHeight="1">
      <c r="A50" s="510" t="s">
        <v>68</v>
      </c>
      <c r="B50" s="510"/>
      <c r="C50" s="510"/>
      <c r="D50" s="510"/>
      <c r="E50" s="510"/>
      <c r="F50" s="510"/>
      <c r="G50" s="510"/>
      <c r="H50" s="510"/>
      <c r="I50" s="510"/>
      <c r="J50" s="510"/>
      <c r="K50" s="510"/>
      <c r="L50" s="510"/>
      <c r="M50" s="510"/>
      <c r="N50" s="510"/>
    </row>
    <row r="51" spans="1:14" ht="15" customHeight="1">
      <c r="A51" s="497"/>
      <c r="B51" s="513" t="s">
        <v>39</v>
      </c>
      <c r="C51" s="514"/>
      <c r="D51" s="514"/>
      <c r="E51" s="514"/>
      <c r="F51" s="514"/>
      <c r="G51" s="514"/>
      <c r="H51" s="514"/>
      <c r="I51" s="514"/>
      <c r="J51" s="514"/>
      <c r="K51" s="514"/>
      <c r="L51" s="514"/>
      <c r="M51" s="514"/>
      <c r="N51" s="515"/>
    </row>
    <row r="52" spans="1:14" ht="42.75" customHeight="1">
      <c r="A52" s="498"/>
      <c r="B52" s="37" t="s">
        <v>69</v>
      </c>
      <c r="C52" s="37" t="s">
        <v>70</v>
      </c>
      <c r="D52" s="37" t="s">
        <v>71</v>
      </c>
      <c r="E52" s="38" t="s">
        <v>40</v>
      </c>
      <c r="F52" s="92" t="s">
        <v>41</v>
      </c>
      <c r="G52" s="92" t="s">
        <v>42</v>
      </c>
      <c r="H52" s="38" t="s">
        <v>45</v>
      </c>
      <c r="I52" s="38" t="s">
        <v>46</v>
      </c>
      <c r="J52" s="38" t="s">
        <v>47</v>
      </c>
      <c r="K52" s="37" t="s">
        <v>72</v>
      </c>
      <c r="L52" s="37" t="s">
        <v>73</v>
      </c>
      <c r="M52" s="37" t="s">
        <v>74</v>
      </c>
      <c r="N52" s="37" t="s">
        <v>75</v>
      </c>
    </row>
    <row r="53" spans="1:14" ht="15" customHeight="1">
      <c r="A53" s="77" t="s">
        <v>65</v>
      </c>
      <c r="B53" s="102">
        <v>1</v>
      </c>
      <c r="C53" s="45">
        <v>1.2</v>
      </c>
      <c r="D53" s="45">
        <v>1.3</v>
      </c>
      <c r="E53" s="103" t="s">
        <v>43</v>
      </c>
      <c r="F53" s="103" t="s">
        <v>43</v>
      </c>
      <c r="G53" s="103" t="s">
        <v>43</v>
      </c>
      <c r="H53" s="103" t="s">
        <v>43</v>
      </c>
      <c r="I53" s="103" t="s">
        <v>43</v>
      </c>
      <c r="J53" s="103" t="s">
        <v>43</v>
      </c>
      <c r="K53" s="103" t="s">
        <v>43</v>
      </c>
      <c r="L53" s="103" t="s">
        <v>43</v>
      </c>
      <c r="M53" s="103" t="s">
        <v>43</v>
      </c>
      <c r="N53" s="103" t="s">
        <v>43</v>
      </c>
    </row>
    <row r="54" spans="1:14" ht="15" customHeight="1">
      <c r="A54" s="39" t="s">
        <v>62</v>
      </c>
      <c r="B54" s="103" t="s">
        <v>43</v>
      </c>
      <c r="C54" s="103" t="s">
        <v>43</v>
      </c>
      <c r="D54" s="103" t="s">
        <v>43</v>
      </c>
      <c r="E54" s="103" t="s">
        <v>43</v>
      </c>
      <c r="F54" s="103" t="s">
        <v>43</v>
      </c>
      <c r="G54" s="103" t="s">
        <v>43</v>
      </c>
      <c r="H54" s="103" t="s">
        <v>43</v>
      </c>
      <c r="I54" s="103" t="s">
        <v>43</v>
      </c>
      <c r="J54" s="103" t="s">
        <v>43</v>
      </c>
      <c r="K54" s="104">
        <v>1</v>
      </c>
      <c r="L54" s="45">
        <v>1.01</v>
      </c>
      <c r="M54" s="45">
        <v>1.02</v>
      </c>
      <c r="N54" s="45">
        <v>1.03</v>
      </c>
    </row>
    <row r="55" spans="1:14" ht="15" customHeight="1">
      <c r="A55" s="40" t="s">
        <v>76</v>
      </c>
      <c r="B55" s="103" t="s">
        <v>43</v>
      </c>
      <c r="C55" s="103" t="s">
        <v>43</v>
      </c>
      <c r="D55" s="103" t="s">
        <v>43</v>
      </c>
      <c r="E55" s="103">
        <v>1</v>
      </c>
      <c r="F55" s="45">
        <v>0.5</v>
      </c>
      <c r="G55" s="45">
        <v>0.25</v>
      </c>
      <c r="H55" s="103" t="s">
        <v>43</v>
      </c>
      <c r="I55" s="103" t="s">
        <v>43</v>
      </c>
      <c r="J55" s="103" t="s">
        <v>43</v>
      </c>
      <c r="K55" s="103" t="s">
        <v>43</v>
      </c>
      <c r="L55" s="103" t="s">
        <v>43</v>
      </c>
      <c r="M55" s="103" t="s">
        <v>43</v>
      </c>
      <c r="N55" s="103" t="s">
        <v>43</v>
      </c>
    </row>
    <row r="56" spans="1:14" ht="15" customHeight="1">
      <c r="A56" s="41" t="s">
        <v>77</v>
      </c>
      <c r="B56" s="103" t="s">
        <v>43</v>
      </c>
      <c r="C56" s="103" t="s">
        <v>43</v>
      </c>
      <c r="D56" s="103" t="s">
        <v>43</v>
      </c>
      <c r="E56" s="103" t="s">
        <v>43</v>
      </c>
      <c r="F56" s="45" t="s">
        <v>43</v>
      </c>
      <c r="G56" s="45" t="s">
        <v>43</v>
      </c>
      <c r="H56" s="105">
        <v>1</v>
      </c>
      <c r="I56" s="103">
        <v>1.01</v>
      </c>
      <c r="J56" s="103">
        <v>1.02</v>
      </c>
      <c r="K56" s="103" t="s">
        <v>43</v>
      </c>
      <c r="L56" s="103" t="s">
        <v>43</v>
      </c>
      <c r="M56" s="103" t="s">
        <v>43</v>
      </c>
      <c r="N56" s="103" t="s">
        <v>43</v>
      </c>
    </row>
    <row r="57" spans="1:14" ht="12.75">
      <c r="A57" s="512"/>
      <c r="B57" s="512"/>
      <c r="C57" s="512"/>
      <c r="D57" s="512"/>
      <c r="E57" s="512"/>
      <c r="F57" s="512"/>
      <c r="G57" s="512"/>
      <c r="H57" s="512"/>
      <c r="I57" s="512"/>
      <c r="J57" s="512"/>
      <c r="K57" s="99"/>
      <c r="L57" s="99"/>
      <c r="M57" s="99"/>
      <c r="N57" s="99"/>
    </row>
    <row r="58" spans="1:14" ht="30.75" customHeight="1">
      <c r="A58" s="520" t="s">
        <v>123</v>
      </c>
      <c r="B58" s="521"/>
      <c r="C58" s="521"/>
      <c r="D58" s="521"/>
      <c r="E58" s="521"/>
      <c r="F58" s="521"/>
      <c r="G58" s="521"/>
      <c r="H58" s="521"/>
      <c r="I58" s="521"/>
      <c r="J58" s="521"/>
      <c r="K58" s="521"/>
      <c r="L58" s="521"/>
      <c r="M58" s="521"/>
      <c r="N58" s="521"/>
    </row>
    <row r="59" spans="1:14" ht="26.25" customHeight="1">
      <c r="A59" s="508" t="s">
        <v>121</v>
      </c>
      <c r="B59" s="509"/>
      <c r="C59" s="509"/>
      <c r="D59" s="509"/>
      <c r="E59" s="509"/>
      <c r="F59" s="509"/>
      <c r="G59" s="509"/>
      <c r="H59" s="509"/>
      <c r="I59" s="509"/>
      <c r="J59" s="509"/>
      <c r="K59" s="509"/>
      <c r="L59" s="509"/>
      <c r="M59" s="509"/>
      <c r="N59" s="509"/>
    </row>
    <row r="60" spans="1:14" ht="25.5" customHeight="1">
      <c r="A60" s="516" t="s">
        <v>124</v>
      </c>
      <c r="B60" s="517"/>
      <c r="C60" s="517"/>
      <c r="D60" s="517"/>
      <c r="E60" s="517"/>
      <c r="F60" s="517"/>
      <c r="G60" s="517"/>
      <c r="H60" s="517"/>
      <c r="I60" s="517"/>
      <c r="J60" s="517"/>
      <c r="K60" s="517"/>
      <c r="L60" s="517"/>
      <c r="M60" s="517"/>
      <c r="N60" s="517"/>
    </row>
    <row r="61" spans="1:14" ht="39" customHeight="1">
      <c r="A61" s="516" t="s">
        <v>125</v>
      </c>
      <c r="B61" s="517"/>
      <c r="C61" s="517"/>
      <c r="D61" s="517"/>
      <c r="E61" s="517"/>
      <c r="F61" s="517"/>
      <c r="G61" s="517"/>
      <c r="H61" s="517"/>
      <c r="I61" s="517"/>
      <c r="J61" s="517"/>
      <c r="K61" s="517"/>
      <c r="L61" s="517"/>
      <c r="M61" s="517"/>
      <c r="N61" s="517"/>
    </row>
    <row r="62" spans="1:14" ht="30" customHeight="1">
      <c r="A62" s="508" t="s">
        <v>122</v>
      </c>
      <c r="B62" s="509"/>
      <c r="C62" s="509"/>
      <c r="D62" s="509"/>
      <c r="E62" s="509"/>
      <c r="F62" s="509"/>
      <c r="G62" s="509"/>
      <c r="H62" s="509"/>
      <c r="I62" s="509"/>
      <c r="J62" s="509"/>
      <c r="K62" s="509"/>
      <c r="L62" s="509"/>
      <c r="M62" s="509"/>
      <c r="N62" s="509"/>
    </row>
    <row r="63" spans="1:14" ht="37.5" customHeight="1">
      <c r="A63" s="508" t="s">
        <v>120</v>
      </c>
      <c r="B63" s="509"/>
      <c r="C63" s="509"/>
      <c r="D63" s="509"/>
      <c r="E63" s="509"/>
      <c r="F63" s="509"/>
      <c r="G63" s="509"/>
      <c r="H63" s="509"/>
      <c r="I63" s="509"/>
      <c r="J63" s="509"/>
      <c r="K63" s="509"/>
      <c r="L63" s="509"/>
      <c r="M63" s="509"/>
      <c r="N63" s="509"/>
    </row>
    <row r="64" spans="1:14" ht="12.75">
      <c r="A64" s="107"/>
      <c r="B64" s="107"/>
      <c r="C64" s="107"/>
      <c r="D64" s="107"/>
      <c r="E64" s="107"/>
      <c r="F64" s="107"/>
      <c r="G64" s="107"/>
      <c r="H64" s="107"/>
      <c r="I64" s="107"/>
      <c r="J64" s="107"/>
      <c r="K64" s="106"/>
      <c r="L64" s="106"/>
      <c r="M64" s="106"/>
      <c r="N64" s="106"/>
    </row>
    <row r="65" spans="1:14" ht="12.75">
      <c r="A65" s="107"/>
      <c r="B65" s="107"/>
      <c r="C65" s="107"/>
      <c r="D65" s="107"/>
      <c r="E65" s="107"/>
      <c r="F65" s="107"/>
      <c r="G65" s="107"/>
      <c r="H65" s="107"/>
      <c r="I65" s="107"/>
      <c r="J65" s="107"/>
      <c r="K65" s="106"/>
      <c r="L65" s="106"/>
      <c r="M65" s="106"/>
      <c r="N65" s="106"/>
    </row>
    <row r="66" spans="1:14" ht="12.75">
      <c r="A66" s="107"/>
      <c r="B66" s="107"/>
      <c r="C66" s="107"/>
      <c r="D66" s="107"/>
      <c r="E66" s="107"/>
      <c r="F66" s="107"/>
      <c r="G66" s="107"/>
      <c r="H66" s="107"/>
      <c r="I66" s="107"/>
      <c r="J66" s="107"/>
      <c r="K66" s="106"/>
      <c r="L66" s="106"/>
      <c r="M66" s="106"/>
      <c r="N66" s="106"/>
    </row>
    <row r="67" spans="1:14" ht="12.75">
      <c r="A67" s="107"/>
      <c r="B67" s="107"/>
      <c r="C67" s="107"/>
      <c r="D67" s="107"/>
      <c r="E67" s="107"/>
      <c r="F67" s="107"/>
      <c r="G67" s="107"/>
      <c r="H67" s="107"/>
      <c r="I67" s="107"/>
      <c r="J67" s="107"/>
      <c r="K67" s="106"/>
      <c r="L67" s="106"/>
      <c r="M67" s="106"/>
      <c r="N67" s="106"/>
    </row>
    <row r="68" spans="1:14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6"/>
      <c r="L68" s="106"/>
      <c r="M68" s="106"/>
      <c r="N68" s="106"/>
    </row>
    <row r="69" spans="1:14" ht="12.75">
      <c r="A69" s="107"/>
      <c r="B69" s="107"/>
      <c r="C69" s="107"/>
      <c r="D69" s="107"/>
      <c r="E69" s="107"/>
      <c r="F69" s="107"/>
      <c r="G69" s="107"/>
      <c r="H69" s="107"/>
      <c r="I69" s="107"/>
      <c r="J69" s="107"/>
      <c r="K69" s="106"/>
      <c r="L69" s="106"/>
      <c r="M69" s="106"/>
      <c r="N69" s="106"/>
    </row>
    <row r="70" spans="1:14" ht="12.75">
      <c r="A70" s="107"/>
      <c r="B70" s="107"/>
      <c r="C70" s="107"/>
      <c r="D70" s="107"/>
      <c r="E70" s="107"/>
      <c r="F70" s="107"/>
      <c r="G70" s="107"/>
      <c r="H70" s="107"/>
      <c r="I70" s="107"/>
      <c r="J70" s="107"/>
      <c r="K70" s="106"/>
      <c r="L70" s="106"/>
      <c r="M70" s="106"/>
      <c r="N70" s="106"/>
    </row>
    <row r="71" spans="1:14" ht="12.75">
      <c r="A71" s="107"/>
      <c r="B71" s="107"/>
      <c r="C71" s="107"/>
      <c r="D71" s="107"/>
      <c r="E71" s="107"/>
      <c r="F71" s="107"/>
      <c r="G71" s="107"/>
      <c r="H71" s="107"/>
      <c r="I71" s="107"/>
      <c r="J71" s="107"/>
      <c r="K71" s="106"/>
      <c r="L71" s="106"/>
      <c r="M71" s="106"/>
      <c r="N71" s="106"/>
    </row>
    <row r="72" spans="1:14" ht="12.75">
      <c r="A72" s="107"/>
      <c r="B72" s="107"/>
      <c r="C72" s="107"/>
      <c r="D72" s="107"/>
      <c r="E72" s="107"/>
      <c r="F72" s="107"/>
      <c r="G72" s="107"/>
      <c r="H72" s="107"/>
      <c r="I72" s="107"/>
      <c r="J72" s="107"/>
      <c r="K72" s="106"/>
      <c r="L72" s="106"/>
      <c r="M72" s="106"/>
      <c r="N72" s="106"/>
    </row>
    <row r="73" spans="1:14" ht="12.75">
      <c r="A73" s="107"/>
      <c r="B73" s="107"/>
      <c r="C73" s="107"/>
      <c r="D73" s="107"/>
      <c r="E73" s="107"/>
      <c r="F73" s="107"/>
      <c r="G73" s="107"/>
      <c r="H73" s="107"/>
      <c r="I73" s="107"/>
      <c r="J73" s="107"/>
      <c r="K73" s="106"/>
      <c r="L73" s="106"/>
      <c r="M73" s="106"/>
      <c r="N73" s="106"/>
    </row>
    <row r="74" spans="1:14" ht="12.75">
      <c r="A74" s="106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</row>
    <row r="75" spans="1:14" ht="12.75">
      <c r="A75" s="106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1:14" ht="12.75">
      <c r="A76" s="106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1:14" ht="12.75">
      <c r="A77" s="106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1:14" ht="12.75">
      <c r="A78" s="106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</row>
  </sheetData>
  <sheetProtection formatCells="0" formatColumns="0" formatRows="0" insertColumns="0" insertRows="0" insertHyperlinks="0" deleteColumns="0" deleteRows="0" sort="0" autoFilter="0" pivotTables="0"/>
  <mergeCells count="88">
    <mergeCell ref="G43:H43"/>
    <mergeCell ref="M45:N45"/>
    <mergeCell ref="K41:L41"/>
    <mergeCell ref="K42:L42"/>
    <mergeCell ref="A58:N58"/>
    <mergeCell ref="A60:N60"/>
    <mergeCell ref="I43:J43"/>
    <mergeCell ref="K43:L43"/>
    <mergeCell ref="I41:J41"/>
    <mergeCell ref="M43:N43"/>
    <mergeCell ref="G41:H41"/>
    <mergeCell ref="G40:H40"/>
    <mergeCell ref="A61:N61"/>
    <mergeCell ref="G44:H44"/>
    <mergeCell ref="I44:J44"/>
    <mergeCell ref="K44:L44"/>
    <mergeCell ref="A59:N59"/>
    <mergeCell ref="G45:H45"/>
    <mergeCell ref="I45:J45"/>
    <mergeCell ref="K45:L45"/>
    <mergeCell ref="B51:N51"/>
    <mergeCell ref="M38:N38"/>
    <mergeCell ref="I34:J34"/>
    <mergeCell ref="M34:N34"/>
    <mergeCell ref="I35:J35"/>
    <mergeCell ref="I36:J36"/>
    <mergeCell ref="M35:N35"/>
    <mergeCell ref="M36:N36"/>
    <mergeCell ref="M37:N37"/>
    <mergeCell ref="K34:L34"/>
    <mergeCell ref="G42:H42"/>
    <mergeCell ref="A62:N62"/>
    <mergeCell ref="M42:N42"/>
    <mergeCell ref="M39:N39"/>
    <mergeCell ref="M40:N40"/>
    <mergeCell ref="M41:N41"/>
    <mergeCell ref="G39:H39"/>
    <mergeCell ref="I39:J39"/>
    <mergeCell ref="K39:L39"/>
    <mergeCell ref="K40:L40"/>
    <mergeCell ref="I37:J37"/>
    <mergeCell ref="K36:L36"/>
    <mergeCell ref="A63:N63"/>
    <mergeCell ref="A50:N50"/>
    <mergeCell ref="M44:N44"/>
    <mergeCell ref="I38:J38"/>
    <mergeCell ref="I40:J40"/>
    <mergeCell ref="I42:J42"/>
    <mergeCell ref="A57:J57"/>
    <mergeCell ref="G38:H38"/>
    <mergeCell ref="M32:N33"/>
    <mergeCell ref="A30:N30"/>
    <mergeCell ref="B32:D32"/>
    <mergeCell ref="G32:H33"/>
    <mergeCell ref="A31:A33"/>
    <mergeCell ref="F32:F33"/>
    <mergeCell ref="E32:E33"/>
    <mergeCell ref="B31:N31"/>
    <mergeCell ref="A15:B15"/>
    <mergeCell ref="A16:B16"/>
    <mergeCell ref="A20:B20"/>
    <mergeCell ref="K38:L38"/>
    <mergeCell ref="G34:H34"/>
    <mergeCell ref="G35:H35"/>
    <mergeCell ref="G36:H36"/>
    <mergeCell ref="G37:H37"/>
    <mergeCell ref="K37:L37"/>
    <mergeCell ref="K35:L35"/>
    <mergeCell ref="C7:E7"/>
    <mergeCell ref="C9:E9"/>
    <mergeCell ref="A7:B9"/>
    <mergeCell ref="A10:B10"/>
    <mergeCell ref="A6:L6"/>
    <mergeCell ref="A51:A52"/>
    <mergeCell ref="A23:B23"/>
    <mergeCell ref="A24:B24"/>
    <mergeCell ref="I32:J33"/>
    <mergeCell ref="K32:L33"/>
    <mergeCell ref="A3:L3"/>
    <mergeCell ref="A21:B21"/>
    <mergeCell ref="A22:B22"/>
    <mergeCell ref="A17:B17"/>
    <mergeCell ref="A18:B18"/>
    <mergeCell ref="A19:B19"/>
    <mergeCell ref="A11:B11"/>
    <mergeCell ref="A12:B12"/>
    <mergeCell ref="A13:B13"/>
    <mergeCell ref="A14:B14"/>
  </mergeCells>
  <printOptions horizontalCentered="1"/>
  <pageMargins left="0.3937007874015748" right="0" top="0.5905511811023623" bottom="0.3937007874015748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showZeros="0" zoomScalePageLayoutView="0" workbookViewId="0" topLeftCell="A1">
      <selection activeCell="I19" sqref="I19"/>
    </sheetView>
  </sheetViews>
  <sheetFormatPr defaultColWidth="9.00390625" defaultRowHeight="12.75"/>
  <cols>
    <col min="1" max="1" width="42.875" style="0" customWidth="1"/>
    <col min="2" max="2" width="20.125" style="9" customWidth="1"/>
    <col min="3" max="3" width="14.625" style="9" customWidth="1"/>
    <col min="4" max="4" width="18.125" style="9" customWidth="1"/>
    <col min="5" max="5" width="15.375" style="9" customWidth="1"/>
    <col min="6" max="6" width="7.75390625" style="10" customWidth="1"/>
    <col min="7" max="7" width="8.25390625" style="10" customWidth="1"/>
    <col min="8" max="8" width="15.125" style="10" customWidth="1"/>
    <col min="9" max="9" width="11.375" style="10" customWidth="1"/>
    <col min="10" max="10" width="9.125" style="10" customWidth="1"/>
  </cols>
  <sheetData>
    <row r="1" spans="1:8" ht="14.25">
      <c r="A1" s="120"/>
      <c r="B1" s="121"/>
      <c r="C1" s="121"/>
      <c r="D1" s="121"/>
      <c r="E1" s="144" t="s">
        <v>2</v>
      </c>
      <c r="F1" s="144"/>
      <c r="H1" s="50"/>
    </row>
    <row r="2" spans="1:8" ht="14.25">
      <c r="A2" s="120"/>
      <c r="B2" s="121"/>
      <c r="C2" s="121"/>
      <c r="D2" s="121"/>
      <c r="E2" s="121"/>
      <c r="F2" s="52"/>
      <c r="G2" s="52"/>
      <c r="H2" s="50"/>
    </row>
    <row r="3" spans="1:8" ht="14.25">
      <c r="A3" s="368" t="s">
        <v>1</v>
      </c>
      <c r="B3" s="123">
        <f>Допинф!B2</f>
        <v>0</v>
      </c>
      <c r="C3" s="123"/>
      <c r="D3" s="124"/>
      <c r="E3" s="124"/>
      <c r="F3" s="48"/>
      <c r="G3" s="48"/>
      <c r="H3" s="50"/>
    </row>
    <row r="4" spans="1:8" ht="14.25">
      <c r="A4" s="120"/>
      <c r="B4" s="121"/>
      <c r="C4" s="121"/>
      <c r="D4" s="121"/>
      <c r="E4" s="121"/>
      <c r="F4" s="50"/>
      <c r="G4" s="50"/>
      <c r="H4" s="125"/>
    </row>
    <row r="5" spans="1:8" ht="30" customHeight="1">
      <c r="A5" s="525" t="s">
        <v>129</v>
      </c>
      <c r="B5" s="525"/>
      <c r="C5" s="525"/>
      <c r="D5" s="525"/>
      <c r="E5" s="525"/>
      <c r="F5" s="143"/>
      <c r="G5" s="143"/>
      <c r="H5" s="47"/>
    </row>
    <row r="6" spans="1:8" ht="15.75" customHeight="1">
      <c r="A6" s="126"/>
      <c r="B6" s="140" t="s">
        <v>110</v>
      </c>
      <c r="C6" s="369">
        <f>СМП!C4</f>
        <v>2020</v>
      </c>
      <c r="D6" s="131" t="s">
        <v>111</v>
      </c>
      <c r="F6" s="126"/>
      <c r="G6" s="126"/>
      <c r="H6" s="47"/>
    </row>
    <row r="7" spans="1:8" ht="13.5" customHeight="1">
      <c r="A7" s="126"/>
      <c r="B7" s="126"/>
      <c r="C7" s="126"/>
      <c r="D7" s="126"/>
      <c r="E7" s="126"/>
      <c r="F7" s="126"/>
      <c r="G7" s="126"/>
      <c r="H7" s="47"/>
    </row>
    <row r="8" spans="1:8" ht="108.75" customHeight="1">
      <c r="A8" s="135" t="s">
        <v>92</v>
      </c>
      <c r="B8" s="384" t="s">
        <v>130</v>
      </c>
      <c r="C8" s="372" t="s">
        <v>135</v>
      </c>
      <c r="D8" s="373" t="s">
        <v>289</v>
      </c>
      <c r="E8" s="374" t="s">
        <v>136</v>
      </c>
      <c r="F8" s="120"/>
      <c r="G8" s="120"/>
      <c r="H8" s="50"/>
    </row>
    <row r="9" spans="1:8" ht="12.75">
      <c r="A9" s="56">
        <v>1</v>
      </c>
      <c r="B9" s="128">
        <v>2</v>
      </c>
      <c r="C9" s="56">
        <v>3</v>
      </c>
      <c r="D9" s="128">
        <v>4</v>
      </c>
      <c r="E9" s="56">
        <v>5</v>
      </c>
      <c r="F9" s="120"/>
      <c r="G9" s="120"/>
      <c r="H9" s="50"/>
    </row>
    <row r="10" spans="1:8" ht="29.25" customHeight="1">
      <c r="A10" s="377" t="s">
        <v>160</v>
      </c>
      <c r="B10" s="385"/>
      <c r="C10" s="186"/>
      <c r="D10" s="187"/>
      <c r="E10" s="187"/>
      <c r="F10" s="120"/>
      <c r="G10" s="120"/>
      <c r="H10" s="50"/>
    </row>
    <row r="11" spans="1:8" ht="12.75">
      <c r="A11" s="56" t="s">
        <v>156</v>
      </c>
      <c r="B11" s="167"/>
      <c r="C11" s="136"/>
      <c r="D11" s="129"/>
      <c r="E11" s="129"/>
      <c r="F11" s="120"/>
      <c r="G11" s="120"/>
      <c r="H11" s="50"/>
    </row>
    <row r="12" spans="1:8" ht="15.75">
      <c r="A12" s="380" t="s">
        <v>132</v>
      </c>
      <c r="B12" s="134"/>
      <c r="C12" s="136"/>
      <c r="D12" s="130"/>
      <c r="E12" s="130"/>
      <c r="F12" s="120"/>
      <c r="G12" s="120"/>
      <c r="H12" s="50"/>
    </row>
    <row r="13" spans="1:8" ht="15.75">
      <c r="A13" s="380" t="s">
        <v>133</v>
      </c>
      <c r="B13" s="134"/>
      <c r="C13" s="136"/>
      <c r="D13" s="130"/>
      <c r="E13" s="130"/>
      <c r="F13" s="120"/>
      <c r="G13" s="120"/>
      <c r="H13" s="50"/>
    </row>
    <row r="14" spans="1:8" ht="15.75">
      <c r="A14" s="380" t="s">
        <v>134</v>
      </c>
      <c r="B14" s="134"/>
      <c r="C14" s="136"/>
      <c r="D14" s="130"/>
      <c r="E14" s="130"/>
      <c r="F14" s="120"/>
      <c r="G14" s="120"/>
      <c r="H14" s="50"/>
    </row>
    <row r="15" spans="1:8" ht="12.75" customHeight="1">
      <c r="A15" s="522"/>
      <c r="B15" s="523"/>
      <c r="C15" s="523"/>
      <c r="D15" s="523"/>
      <c r="E15" s="524"/>
      <c r="F15" s="120"/>
      <c r="G15" s="120"/>
      <c r="H15" s="50"/>
    </row>
    <row r="16" spans="1:8" ht="29.25">
      <c r="A16" s="376" t="s">
        <v>161</v>
      </c>
      <c r="B16" s="182"/>
      <c r="C16" s="183">
        <f>C18+C19+C20</f>
        <v>0</v>
      </c>
      <c r="D16" s="184"/>
      <c r="E16" s="185">
        <f>E18+E19+E20</f>
        <v>0</v>
      </c>
      <c r="F16" s="50"/>
      <c r="G16" s="50"/>
      <c r="H16" s="50"/>
    </row>
    <row r="17" spans="1:8" ht="12.75">
      <c r="A17" s="56" t="s">
        <v>156</v>
      </c>
      <c r="B17" s="133"/>
      <c r="C17" s="138"/>
      <c r="D17" s="139"/>
      <c r="E17" s="142"/>
      <c r="F17" s="50"/>
      <c r="G17" s="50"/>
      <c r="H17" s="50"/>
    </row>
    <row r="18" spans="1:8" ht="18.75">
      <c r="A18" s="370" t="s">
        <v>7</v>
      </c>
      <c r="B18" s="31"/>
      <c r="C18" s="58"/>
      <c r="D18" s="58"/>
      <c r="E18" s="375">
        <f>IF(D18&gt;0,C18/D18,0)</f>
        <v>0</v>
      </c>
      <c r="F18" s="50"/>
      <c r="G18" s="50"/>
      <c r="H18" s="50"/>
    </row>
    <row r="19" spans="1:8" ht="18.75">
      <c r="A19" s="371" t="s">
        <v>78</v>
      </c>
      <c r="B19" s="53"/>
      <c r="C19" s="58"/>
      <c r="D19" s="58"/>
      <c r="E19" s="375">
        <f>IF(D19&gt;0,C19/D19,0)</f>
        <v>0</v>
      </c>
      <c r="F19" s="50"/>
      <c r="G19" s="50"/>
      <c r="H19" s="50"/>
    </row>
    <row r="20" spans="1:8" ht="18.75">
      <c r="A20" s="370" t="s">
        <v>131</v>
      </c>
      <c r="B20" s="53"/>
      <c r="C20" s="58"/>
      <c r="D20" s="58"/>
      <c r="E20" s="375">
        <f>IF(D20&gt;0,C20/D20,0)</f>
        <v>0</v>
      </c>
      <c r="F20" s="50"/>
      <c r="G20" s="50"/>
      <c r="H20" s="50"/>
    </row>
    <row r="22" spans="1:8" ht="25.5" customHeight="1">
      <c r="A22" s="378" t="s">
        <v>287</v>
      </c>
      <c r="B22" s="379"/>
      <c r="C22" s="379"/>
      <c r="D22" s="379"/>
      <c r="E22" s="379"/>
      <c r="F22" s="50"/>
      <c r="G22" s="50"/>
      <c r="H22" s="50"/>
    </row>
    <row r="23" spans="1:8" ht="38.25" customHeight="1">
      <c r="A23" s="526" t="s">
        <v>288</v>
      </c>
      <c r="B23" s="527"/>
      <c r="C23" s="527"/>
      <c r="D23" s="527"/>
      <c r="E23" s="527"/>
      <c r="F23" s="50"/>
      <c r="G23" s="50"/>
      <c r="H23" s="50"/>
    </row>
    <row r="24" spans="1:8" ht="12.75">
      <c r="A24" s="527"/>
      <c r="B24" s="527"/>
      <c r="C24" s="527"/>
      <c r="D24" s="527"/>
      <c r="E24" s="527"/>
      <c r="F24" s="50"/>
      <c r="G24" s="50"/>
      <c r="H24" s="50"/>
    </row>
    <row r="25" spans="1:8" ht="12.75">
      <c r="A25" s="527"/>
      <c r="B25" s="527"/>
      <c r="C25" s="527"/>
      <c r="D25" s="527"/>
      <c r="E25" s="527"/>
      <c r="F25" s="50"/>
      <c r="G25" s="50"/>
      <c r="H25" s="50"/>
    </row>
    <row r="26" spans="1:8" ht="12.75">
      <c r="A26" s="527"/>
      <c r="B26" s="527"/>
      <c r="C26" s="527"/>
      <c r="D26" s="527"/>
      <c r="E26" s="527"/>
      <c r="F26" s="50"/>
      <c r="G26" s="50"/>
      <c r="H26" s="50"/>
    </row>
    <row r="27" spans="1:8" ht="12.75">
      <c r="A27" s="527"/>
      <c r="B27" s="527"/>
      <c r="C27" s="527"/>
      <c r="D27" s="527"/>
      <c r="E27" s="527"/>
      <c r="F27" s="50"/>
      <c r="G27" s="50"/>
      <c r="H27" s="50"/>
    </row>
    <row r="28" spans="1:8" ht="12.75">
      <c r="A28" s="527"/>
      <c r="B28" s="527"/>
      <c r="C28" s="527"/>
      <c r="D28" s="527"/>
      <c r="E28" s="527"/>
      <c r="F28" s="50"/>
      <c r="G28" s="50"/>
      <c r="H28" s="50"/>
    </row>
    <row r="29" spans="1:8" ht="12.75">
      <c r="A29" s="120"/>
      <c r="B29" s="121"/>
      <c r="C29" s="121"/>
      <c r="D29" s="121"/>
      <c r="E29" s="121"/>
      <c r="F29" s="50"/>
      <c r="G29" s="50"/>
      <c r="H29" s="50"/>
    </row>
    <row r="30" spans="1:8" ht="12.75">
      <c r="A30" s="120"/>
      <c r="B30" s="121"/>
      <c r="C30" s="121"/>
      <c r="D30" s="121"/>
      <c r="E30" s="121"/>
      <c r="F30" s="50"/>
      <c r="G30" s="50"/>
      <c r="H30" s="50"/>
    </row>
    <row r="31" spans="1:8" ht="12.75">
      <c r="A31" s="120"/>
      <c r="B31" s="121"/>
      <c r="C31" s="121"/>
      <c r="D31" s="121"/>
      <c r="E31" s="121"/>
      <c r="F31" s="50"/>
      <c r="G31" s="50"/>
      <c r="H31" s="50"/>
    </row>
    <row r="32" spans="1:8" ht="12.75">
      <c r="A32" s="120"/>
      <c r="B32" s="121"/>
      <c r="C32" s="121"/>
      <c r="D32" s="121"/>
      <c r="E32" s="121"/>
      <c r="F32" s="50"/>
      <c r="G32" s="50"/>
      <c r="H32" s="50"/>
    </row>
    <row r="33" spans="1:8" ht="12.75">
      <c r="A33" s="120"/>
      <c r="B33" s="121"/>
      <c r="C33" s="121"/>
      <c r="D33" s="121"/>
      <c r="E33" s="121"/>
      <c r="F33" s="50"/>
      <c r="G33" s="50"/>
      <c r="H33" s="50"/>
    </row>
  </sheetData>
  <sheetProtection formatCells="0" formatColumns="0" formatRows="0" insertColumns="0" insertRows="0" insertHyperlinks="0" deleteColumns="0" deleteRows="0" sort="0" autoFilter="0" pivotTables="0"/>
  <mergeCells count="3">
    <mergeCell ref="A15:E15"/>
    <mergeCell ref="A5:E5"/>
    <mergeCell ref="A23:E28"/>
  </mergeCells>
  <printOptions horizontalCentered="1"/>
  <pageMargins left="0.7874015748031497" right="0.3937007874015748" top="0.5905511811023623" bottom="0.3937007874015748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4"/>
  <sheetViews>
    <sheetView showZeros="0" zoomScalePageLayoutView="0" workbookViewId="0" topLeftCell="A1">
      <pane ySplit="5" topLeftCell="A24" activePane="bottomLeft" state="frozen"/>
      <selection pane="topLeft" activeCell="A1" sqref="A1"/>
      <selection pane="bottomLeft" activeCell="M32" sqref="M32"/>
    </sheetView>
  </sheetViews>
  <sheetFormatPr defaultColWidth="9.00390625" defaultRowHeight="12.75"/>
  <cols>
    <col min="1" max="1" width="49.75390625" style="0" customWidth="1"/>
    <col min="2" max="2" width="10.25390625" style="168" customWidth="1"/>
    <col min="3" max="3" width="11.125" style="168" customWidth="1"/>
    <col min="4" max="4" width="10.25390625" style="168" customWidth="1"/>
    <col min="5" max="5" width="11.00390625" style="168" bestFit="1" customWidth="1"/>
    <col min="6" max="6" width="10.75390625" style="168" customWidth="1"/>
    <col min="7" max="7" width="11.75390625" style="168" customWidth="1"/>
    <col min="8" max="8" width="10.75390625" style="168" customWidth="1"/>
    <col min="9" max="9" width="9.625" style="168" customWidth="1"/>
  </cols>
  <sheetData>
    <row r="1" ht="14.25">
      <c r="G1" s="7" t="s">
        <v>274</v>
      </c>
    </row>
    <row r="2" spans="1:9" ht="14.25">
      <c r="A2" s="13" t="s">
        <v>157</v>
      </c>
      <c r="B2" s="169">
        <f>Допинф!B2</f>
        <v>0</v>
      </c>
      <c r="C2" s="6"/>
      <c r="D2" s="6"/>
      <c r="E2" s="170"/>
      <c r="F2" s="170"/>
      <c r="G2" s="170"/>
      <c r="H2" s="170"/>
      <c r="I2" s="170"/>
    </row>
    <row r="3" spans="1:9" ht="37.5" customHeight="1">
      <c r="A3" s="530" t="s">
        <v>9</v>
      </c>
      <c r="B3" s="530"/>
      <c r="C3" s="530"/>
      <c r="D3" s="530"/>
      <c r="E3" s="530"/>
      <c r="F3" s="530"/>
      <c r="G3" s="530"/>
      <c r="H3" s="530"/>
      <c r="I3" s="530"/>
    </row>
    <row r="4" spans="1:9" ht="50.25" customHeight="1">
      <c r="A4" s="528" t="s">
        <v>158</v>
      </c>
      <c r="B4" s="532" t="s">
        <v>18</v>
      </c>
      <c r="C4" s="533"/>
      <c r="D4" s="533"/>
      <c r="E4" s="531" t="s">
        <v>140</v>
      </c>
      <c r="F4" s="529" t="s">
        <v>27</v>
      </c>
      <c r="G4" s="529"/>
      <c r="H4" s="529"/>
      <c r="I4" s="529"/>
    </row>
    <row r="5" spans="1:9" ht="66.75" customHeight="1">
      <c r="A5" s="528"/>
      <c r="B5" s="145" t="s">
        <v>137</v>
      </c>
      <c r="C5" s="127" t="s">
        <v>138</v>
      </c>
      <c r="D5" s="145" t="s">
        <v>23</v>
      </c>
      <c r="E5" s="531"/>
      <c r="F5" s="145" t="s">
        <v>137</v>
      </c>
      <c r="G5" s="127" t="s">
        <v>138</v>
      </c>
      <c r="H5" s="145" t="s">
        <v>23</v>
      </c>
      <c r="I5" s="413" t="s">
        <v>0</v>
      </c>
    </row>
    <row r="6" spans="1:9" ht="11.25" customHeight="1">
      <c r="A6" s="166">
        <v>1</v>
      </c>
      <c r="B6" s="127">
        <v>2</v>
      </c>
      <c r="C6" s="166">
        <v>3</v>
      </c>
      <c r="D6" s="127">
        <v>4</v>
      </c>
      <c r="E6" s="166">
        <v>5</v>
      </c>
      <c r="F6" s="127">
        <v>6</v>
      </c>
      <c r="G6" s="166">
        <v>7</v>
      </c>
      <c r="H6" s="127">
        <v>8</v>
      </c>
      <c r="I6" s="166">
        <v>9</v>
      </c>
    </row>
    <row r="7" spans="1:9" ht="36.75" customHeight="1">
      <c r="A7" s="407" t="s">
        <v>160</v>
      </c>
      <c r="B7" s="150">
        <v>0.19</v>
      </c>
      <c r="C7" s="173"/>
      <c r="D7" s="173"/>
      <c r="E7" s="149">
        <f>'П1'!B10</f>
        <v>0</v>
      </c>
      <c r="F7" s="149">
        <f>F9+F10+F11</f>
        <v>0</v>
      </c>
      <c r="G7" s="149">
        <f aca="true" t="shared" si="0" ref="G7:G16">E7*C7</f>
        <v>0</v>
      </c>
      <c r="H7" s="149">
        <f aca="true" t="shared" si="1" ref="H7:H16">E7*D7</f>
        <v>0</v>
      </c>
      <c r="I7" s="386">
        <f>E7+F7+G7+H7</f>
        <v>0</v>
      </c>
    </row>
    <row r="8" spans="1:9" ht="12.75">
      <c r="A8" s="56" t="s">
        <v>156</v>
      </c>
      <c r="B8" s="171"/>
      <c r="C8" s="172"/>
      <c r="D8" s="172"/>
      <c r="E8" s="141"/>
      <c r="F8" s="141">
        <f>E8*B8</f>
        <v>0</v>
      </c>
      <c r="G8" s="141">
        <f t="shared" si="0"/>
        <v>0</v>
      </c>
      <c r="H8" s="141">
        <f t="shared" si="1"/>
        <v>0</v>
      </c>
      <c r="I8" s="141">
        <f>E8+F8+G8+H8</f>
        <v>0</v>
      </c>
    </row>
    <row r="9" spans="1:9" ht="12.75">
      <c r="A9" s="42" t="s">
        <v>132</v>
      </c>
      <c r="B9" s="171">
        <v>0.01</v>
      </c>
      <c r="C9" s="172"/>
      <c r="D9" s="172"/>
      <c r="E9" s="141">
        <f>'П1'!B12</f>
        <v>0</v>
      </c>
      <c r="F9" s="141">
        <f>E9*B9</f>
        <v>0</v>
      </c>
      <c r="G9" s="141">
        <f t="shared" si="0"/>
        <v>0</v>
      </c>
      <c r="H9" s="141">
        <f t="shared" si="1"/>
        <v>0</v>
      </c>
      <c r="I9" s="141">
        <f>E9+F9+G9+H9</f>
        <v>0</v>
      </c>
    </row>
    <row r="10" spans="1:9" ht="12.75">
      <c r="A10" s="43" t="s">
        <v>133</v>
      </c>
      <c r="B10" s="171">
        <v>0.01</v>
      </c>
      <c r="C10" s="172"/>
      <c r="D10" s="172"/>
      <c r="E10" s="141">
        <f>'П1'!B13</f>
        <v>0</v>
      </c>
      <c r="F10" s="141">
        <f>E10*B10</f>
        <v>0</v>
      </c>
      <c r="G10" s="141">
        <f t="shared" si="0"/>
        <v>0</v>
      </c>
      <c r="H10" s="141">
        <f t="shared" si="1"/>
        <v>0</v>
      </c>
      <c r="I10" s="141">
        <f aca="true" t="shared" si="2" ref="I10:I16">E10+F10+G10+H10</f>
        <v>0</v>
      </c>
    </row>
    <row r="11" spans="1:9" ht="12.75">
      <c r="A11" s="43" t="s">
        <v>134</v>
      </c>
      <c r="B11" s="171">
        <v>0.01</v>
      </c>
      <c r="C11" s="172"/>
      <c r="D11" s="172"/>
      <c r="E11" s="141">
        <f>'П1'!B14</f>
        <v>0</v>
      </c>
      <c r="F11" s="141">
        <f>E11*B11</f>
        <v>0</v>
      </c>
      <c r="G11" s="141">
        <f t="shared" si="0"/>
        <v>0</v>
      </c>
      <c r="H11" s="141">
        <f t="shared" si="1"/>
        <v>0</v>
      </c>
      <c r="I11" s="141">
        <f t="shared" si="2"/>
        <v>0</v>
      </c>
    </row>
    <row r="12" spans="1:9" ht="30" customHeight="1">
      <c r="A12" s="408" t="s">
        <v>161</v>
      </c>
      <c r="B12" s="188"/>
      <c r="C12" s="188"/>
      <c r="D12" s="173"/>
      <c r="E12" s="149">
        <f>E14+E15+E16</f>
        <v>0</v>
      </c>
      <c r="F12" s="149">
        <f>F14+F15+F16</f>
        <v>0</v>
      </c>
      <c r="G12" s="149">
        <f>G14+G15+G16</f>
        <v>0</v>
      </c>
      <c r="H12" s="149">
        <f>H14+H15+H16</f>
        <v>0</v>
      </c>
      <c r="I12" s="386">
        <f t="shared" si="2"/>
        <v>0</v>
      </c>
    </row>
    <row r="13" spans="1:9" ht="12.75">
      <c r="A13" s="56" t="s">
        <v>156</v>
      </c>
      <c r="B13" s="171"/>
      <c r="C13" s="171"/>
      <c r="D13" s="172"/>
      <c r="E13" s="141"/>
      <c r="F13" s="141">
        <f>E13*B13</f>
        <v>0</v>
      </c>
      <c r="G13" s="141">
        <f t="shared" si="0"/>
        <v>0</v>
      </c>
      <c r="H13" s="141">
        <f t="shared" si="1"/>
        <v>0</v>
      </c>
      <c r="I13" s="141">
        <f t="shared" si="2"/>
        <v>0</v>
      </c>
    </row>
    <row r="14" spans="1:9" ht="12.75">
      <c r="A14" s="387" t="s">
        <v>7</v>
      </c>
      <c r="B14" s="171"/>
      <c r="C14" s="171"/>
      <c r="D14" s="172"/>
      <c r="E14" s="141">
        <f>'П1'!E18</f>
        <v>0</v>
      </c>
      <c r="F14" s="141"/>
      <c r="G14" s="141">
        <f t="shared" si="0"/>
        <v>0</v>
      </c>
      <c r="H14" s="141">
        <f t="shared" si="1"/>
        <v>0</v>
      </c>
      <c r="I14" s="141">
        <f t="shared" si="2"/>
        <v>0</v>
      </c>
    </row>
    <row r="15" spans="1:12" ht="12.75">
      <c r="A15" s="388" t="s">
        <v>78</v>
      </c>
      <c r="B15" s="171">
        <v>0.65</v>
      </c>
      <c r="C15" s="172"/>
      <c r="D15" s="172"/>
      <c r="E15" s="141">
        <f>'П1'!E19</f>
        <v>0</v>
      </c>
      <c r="F15" s="141">
        <f>E15*B15</f>
        <v>0</v>
      </c>
      <c r="G15" s="141">
        <f t="shared" si="0"/>
        <v>0</v>
      </c>
      <c r="H15" s="141">
        <f t="shared" si="1"/>
        <v>0</v>
      </c>
      <c r="I15" s="141">
        <f t="shared" si="2"/>
        <v>0</v>
      </c>
      <c r="J15" s="168"/>
      <c r="K15" s="168"/>
      <c r="L15" s="168"/>
    </row>
    <row r="16" spans="1:12" ht="12.75">
      <c r="A16" s="387" t="s">
        <v>131</v>
      </c>
      <c r="B16" s="171"/>
      <c r="C16" s="181"/>
      <c r="D16" s="181"/>
      <c r="E16" s="141">
        <f>'П1'!E20</f>
        <v>0</v>
      </c>
      <c r="F16" s="141"/>
      <c r="G16" s="141">
        <f t="shared" si="0"/>
        <v>0</v>
      </c>
      <c r="H16" s="141">
        <f t="shared" si="1"/>
        <v>0</v>
      </c>
      <c r="I16" s="141">
        <f t="shared" si="2"/>
        <v>0</v>
      </c>
      <c r="J16" s="168"/>
      <c r="K16" s="168"/>
      <c r="L16" s="168"/>
    </row>
    <row r="17" spans="1:12" ht="27.75" customHeight="1">
      <c r="A17" s="389" t="s">
        <v>260</v>
      </c>
      <c r="B17" s="390"/>
      <c r="C17" s="390"/>
      <c r="D17" s="391"/>
      <c r="E17" s="392"/>
      <c r="F17" s="393"/>
      <c r="G17" s="394"/>
      <c r="H17" s="394">
        <f>H22</f>
        <v>0</v>
      </c>
      <c r="I17" s="394">
        <f>E17+F17+G17+H17</f>
        <v>0</v>
      </c>
      <c r="J17" s="168"/>
      <c r="K17" s="168"/>
      <c r="L17" s="168"/>
    </row>
    <row r="18" spans="1:12" ht="28.5" customHeight="1">
      <c r="A18" s="395" t="s">
        <v>159</v>
      </c>
      <c r="B18" s="396"/>
      <c r="C18" s="397"/>
      <c r="D18" s="396"/>
      <c r="E18" s="398"/>
      <c r="F18" s="398"/>
      <c r="G18" s="399">
        <f>G51</f>
        <v>0</v>
      </c>
      <c r="H18" s="400"/>
      <c r="I18" s="399">
        <f>E18+F18+G18+H18</f>
        <v>0</v>
      </c>
      <c r="J18" s="168"/>
      <c r="K18" s="168"/>
      <c r="L18" s="168"/>
    </row>
    <row r="19" spans="1:9" ht="36" customHeight="1">
      <c r="A19" s="401" t="s">
        <v>94</v>
      </c>
      <c r="B19" s="402">
        <v>0.18</v>
      </c>
      <c r="C19" s="403"/>
      <c r="D19" s="404"/>
      <c r="E19" s="405">
        <f>Допинф!C20/10</f>
        <v>0</v>
      </c>
      <c r="F19" s="406">
        <f>B19*E19</f>
        <v>0</v>
      </c>
      <c r="G19" s="406"/>
      <c r="H19" s="405"/>
      <c r="I19" s="406">
        <f>E19+F19+G19+H19</f>
        <v>0</v>
      </c>
    </row>
    <row r="20" spans="1:10" ht="14.25">
      <c r="A20" s="381" t="s">
        <v>91</v>
      </c>
      <c r="B20" s="382"/>
      <c r="C20" s="382"/>
      <c r="D20" s="382"/>
      <c r="E20" s="383">
        <f>E7+E12+E17+E18+E19</f>
        <v>0</v>
      </c>
      <c r="F20" s="383">
        <f>F7+F12+F17+F18+F19</f>
        <v>0</v>
      </c>
      <c r="G20" s="383">
        <f>G7+G12+G17+G18+G19</f>
        <v>0</v>
      </c>
      <c r="H20" s="383">
        <f>H7+H12+H17+H18+H19</f>
        <v>0</v>
      </c>
      <c r="I20" s="383">
        <f>I7+I12+I17+I18+I19</f>
        <v>0</v>
      </c>
      <c r="J20" s="3"/>
    </row>
    <row r="21" spans="1:9" ht="12.75">
      <c r="A21" s="120"/>
      <c r="B21" s="175"/>
      <c r="C21" s="175"/>
      <c r="D21" s="175"/>
      <c r="E21" s="175"/>
      <c r="F21" s="175"/>
      <c r="G21" s="175"/>
      <c r="H21" s="175"/>
      <c r="I21" s="175"/>
    </row>
    <row r="22" spans="1:9" ht="14.25" customHeight="1">
      <c r="A22" s="153" t="s">
        <v>146</v>
      </c>
      <c r="B22" s="154" t="s">
        <v>32</v>
      </c>
      <c r="C22" s="154" t="s">
        <v>32</v>
      </c>
      <c r="D22" s="154" t="s">
        <v>32</v>
      </c>
      <c r="E22" s="154" t="s">
        <v>32</v>
      </c>
      <c r="F22" s="154" t="s">
        <v>32</v>
      </c>
      <c r="G22" s="154" t="s">
        <v>32</v>
      </c>
      <c r="H22" s="149">
        <f>SUM(H23:H32)</f>
        <v>0</v>
      </c>
      <c r="I22" s="154" t="s">
        <v>32</v>
      </c>
    </row>
    <row r="23" spans="1:9" ht="15.75">
      <c r="A23" s="410" t="s">
        <v>81</v>
      </c>
      <c r="B23" s="146" t="s">
        <v>32</v>
      </c>
      <c r="C23" s="146" t="s">
        <v>32</v>
      </c>
      <c r="D23" s="409">
        <v>0.006</v>
      </c>
      <c r="E23" s="146" t="s">
        <v>32</v>
      </c>
      <c r="F23" s="146" t="s">
        <v>32</v>
      </c>
      <c r="G23" s="146" t="s">
        <v>32</v>
      </c>
      <c r="H23" s="149">
        <f>E7*B7*D23</f>
        <v>0</v>
      </c>
      <c r="I23" s="146" t="s">
        <v>32</v>
      </c>
    </row>
    <row r="24" spans="1:9" ht="14.25" customHeight="1">
      <c r="A24" s="43" t="s">
        <v>152</v>
      </c>
      <c r="B24" s="146" t="s">
        <v>32</v>
      </c>
      <c r="C24" s="146" t="s">
        <v>32</v>
      </c>
      <c r="D24" s="146" t="s">
        <v>32</v>
      </c>
      <c r="E24" s="146" t="s">
        <v>32</v>
      </c>
      <c r="F24" s="146" t="s">
        <v>32</v>
      </c>
      <c r="G24" s="146" t="s">
        <v>32</v>
      </c>
      <c r="H24" s="163"/>
      <c r="I24" s="146" t="s">
        <v>32</v>
      </c>
    </row>
    <row r="25" spans="1:9" ht="15.75">
      <c r="A25" s="410" t="s">
        <v>149</v>
      </c>
      <c r="B25" s="146" t="s">
        <v>32</v>
      </c>
      <c r="C25" s="146" t="s">
        <v>32</v>
      </c>
      <c r="D25" s="409">
        <v>0.02</v>
      </c>
      <c r="E25" s="146" t="s">
        <v>32</v>
      </c>
      <c r="F25" s="146" t="s">
        <v>32</v>
      </c>
      <c r="G25" s="146" t="s">
        <v>32</v>
      </c>
      <c r="H25" s="149">
        <f>B7*E7*D25</f>
        <v>0</v>
      </c>
      <c r="I25" s="146" t="s">
        <v>32</v>
      </c>
    </row>
    <row r="26" spans="1:9" ht="15.75">
      <c r="A26" s="410" t="s">
        <v>147</v>
      </c>
      <c r="B26" s="146" t="s">
        <v>32</v>
      </c>
      <c r="C26" s="146" t="s">
        <v>32</v>
      </c>
      <c r="D26" s="409">
        <v>0.107</v>
      </c>
      <c r="E26" s="146" t="s">
        <v>32</v>
      </c>
      <c r="F26" s="146" t="s">
        <v>32</v>
      </c>
      <c r="G26" s="146" t="s">
        <v>32</v>
      </c>
      <c r="H26" s="149">
        <f>B7*E7*D26</f>
        <v>0</v>
      </c>
      <c r="I26" s="146" t="s">
        <v>32</v>
      </c>
    </row>
    <row r="27" spans="1:9" ht="15.75">
      <c r="A27" s="411" t="s">
        <v>148</v>
      </c>
      <c r="B27" s="146" t="s">
        <v>32</v>
      </c>
      <c r="C27" s="146" t="s">
        <v>32</v>
      </c>
      <c r="D27" s="409">
        <v>0.551</v>
      </c>
      <c r="E27" s="146" t="s">
        <v>32</v>
      </c>
      <c r="F27" s="146" t="s">
        <v>32</v>
      </c>
      <c r="G27" s="146" t="s">
        <v>32</v>
      </c>
      <c r="H27" s="149">
        <f>B7*E7*D27</f>
        <v>0</v>
      </c>
      <c r="I27" s="146" t="s">
        <v>32</v>
      </c>
    </row>
    <row r="28" spans="1:9" ht="12.75">
      <c r="A28" s="155" t="s">
        <v>150</v>
      </c>
      <c r="B28" s="146" t="s">
        <v>32</v>
      </c>
      <c r="C28" s="146" t="s">
        <v>32</v>
      </c>
      <c r="D28" s="146" t="s">
        <v>32</v>
      </c>
      <c r="E28" s="146" t="s">
        <v>32</v>
      </c>
      <c r="F28" s="146" t="s">
        <v>32</v>
      </c>
      <c r="G28" s="146" t="s">
        <v>32</v>
      </c>
      <c r="H28" s="163"/>
      <c r="I28" s="146" t="s">
        <v>32</v>
      </c>
    </row>
    <row r="29" spans="1:9" ht="12.75">
      <c r="A29" s="156" t="s">
        <v>93</v>
      </c>
      <c r="B29" s="146" t="s">
        <v>32</v>
      </c>
      <c r="C29" s="146" t="s">
        <v>32</v>
      </c>
      <c r="D29" s="146" t="s">
        <v>32</v>
      </c>
      <c r="E29" s="146" t="s">
        <v>32</v>
      </c>
      <c r="F29" s="146" t="s">
        <v>32</v>
      </c>
      <c r="G29" s="146" t="s">
        <v>32</v>
      </c>
      <c r="H29" s="163"/>
      <c r="I29" s="146" t="s">
        <v>32</v>
      </c>
    </row>
    <row r="30" spans="1:9" ht="12.75">
      <c r="A30" s="157" t="s">
        <v>151</v>
      </c>
      <c r="B30" s="146" t="s">
        <v>32</v>
      </c>
      <c r="C30" s="146" t="s">
        <v>32</v>
      </c>
      <c r="D30" s="146" t="s">
        <v>32</v>
      </c>
      <c r="E30" s="146" t="s">
        <v>32</v>
      </c>
      <c r="F30" s="146" t="s">
        <v>32</v>
      </c>
      <c r="G30" s="146" t="s">
        <v>32</v>
      </c>
      <c r="H30" s="163"/>
      <c r="I30" s="146" t="s">
        <v>32</v>
      </c>
    </row>
    <row r="31" spans="1:9" ht="12.75">
      <c r="A31" s="157" t="s">
        <v>6</v>
      </c>
      <c r="B31" s="146" t="s">
        <v>32</v>
      </c>
      <c r="C31" s="146" t="s">
        <v>32</v>
      </c>
      <c r="D31" s="146" t="s">
        <v>32</v>
      </c>
      <c r="E31" s="146" t="s">
        <v>32</v>
      </c>
      <c r="F31" s="146" t="s">
        <v>32</v>
      </c>
      <c r="G31" s="146" t="s">
        <v>32</v>
      </c>
      <c r="H31" s="163"/>
      <c r="I31" s="146" t="s">
        <v>32</v>
      </c>
    </row>
    <row r="32" spans="1:9" ht="12.75">
      <c r="A32" s="148" t="s">
        <v>144</v>
      </c>
      <c r="B32" s="146" t="s">
        <v>32</v>
      </c>
      <c r="C32" s="146" t="s">
        <v>32</v>
      </c>
      <c r="D32" s="146" t="s">
        <v>32</v>
      </c>
      <c r="E32" s="146" t="s">
        <v>32</v>
      </c>
      <c r="F32" s="146" t="s">
        <v>32</v>
      </c>
      <c r="G32" s="146" t="s">
        <v>32</v>
      </c>
      <c r="H32" s="190">
        <f>SUM(H33:H49)</f>
        <v>0</v>
      </c>
      <c r="I32" s="146" t="s">
        <v>32</v>
      </c>
    </row>
    <row r="33" spans="1:9" ht="12.75">
      <c r="A33" s="158" t="s">
        <v>82</v>
      </c>
      <c r="B33" s="146" t="s">
        <v>32</v>
      </c>
      <c r="C33" s="146" t="s">
        <v>32</v>
      </c>
      <c r="D33" s="146" t="s">
        <v>32</v>
      </c>
      <c r="E33" s="146" t="s">
        <v>32</v>
      </c>
      <c r="F33" s="146" t="s">
        <v>32</v>
      </c>
      <c r="G33" s="146" t="s">
        <v>32</v>
      </c>
      <c r="H33" s="163"/>
      <c r="I33" s="146" t="s">
        <v>32</v>
      </c>
    </row>
    <row r="34" spans="1:9" ht="12.75">
      <c r="A34" s="159" t="s">
        <v>4</v>
      </c>
      <c r="B34" s="146" t="s">
        <v>32</v>
      </c>
      <c r="C34" s="146" t="s">
        <v>32</v>
      </c>
      <c r="D34" s="146" t="s">
        <v>32</v>
      </c>
      <c r="E34" s="146" t="s">
        <v>32</v>
      </c>
      <c r="F34" s="146" t="s">
        <v>32</v>
      </c>
      <c r="G34" s="146" t="s">
        <v>32</v>
      </c>
      <c r="H34" s="163"/>
      <c r="I34" s="146" t="s">
        <v>32</v>
      </c>
    </row>
    <row r="35" spans="1:9" ht="12.75">
      <c r="A35" s="161" t="s">
        <v>80</v>
      </c>
      <c r="B35" s="146" t="s">
        <v>32</v>
      </c>
      <c r="C35" s="146" t="s">
        <v>32</v>
      </c>
      <c r="D35" s="146" t="s">
        <v>32</v>
      </c>
      <c r="E35" s="146" t="s">
        <v>32</v>
      </c>
      <c r="F35" s="146" t="s">
        <v>32</v>
      </c>
      <c r="G35" s="146" t="s">
        <v>32</v>
      </c>
      <c r="H35" s="163"/>
      <c r="I35" s="146" t="s">
        <v>32</v>
      </c>
    </row>
    <row r="36" spans="1:9" ht="12.75">
      <c r="A36" s="159" t="s">
        <v>83</v>
      </c>
      <c r="B36" s="146" t="s">
        <v>32</v>
      </c>
      <c r="C36" s="146" t="s">
        <v>32</v>
      </c>
      <c r="D36" s="146" t="s">
        <v>32</v>
      </c>
      <c r="E36" s="146" t="s">
        <v>32</v>
      </c>
      <c r="F36" s="146" t="s">
        <v>32</v>
      </c>
      <c r="G36" s="146" t="s">
        <v>32</v>
      </c>
      <c r="H36" s="163"/>
      <c r="I36" s="146" t="s">
        <v>32</v>
      </c>
    </row>
    <row r="37" spans="1:9" ht="12.75">
      <c r="A37" s="158" t="s">
        <v>88</v>
      </c>
      <c r="B37" s="146" t="s">
        <v>32</v>
      </c>
      <c r="C37" s="146" t="s">
        <v>32</v>
      </c>
      <c r="D37" s="146" t="s">
        <v>32</v>
      </c>
      <c r="E37" s="146" t="s">
        <v>32</v>
      </c>
      <c r="F37" s="146" t="s">
        <v>32</v>
      </c>
      <c r="G37" s="146" t="s">
        <v>32</v>
      </c>
      <c r="H37" s="163"/>
      <c r="I37" s="146" t="s">
        <v>32</v>
      </c>
    </row>
    <row r="38" spans="1:9" ht="12.75">
      <c r="A38" s="158" t="s">
        <v>89</v>
      </c>
      <c r="B38" s="146" t="s">
        <v>32</v>
      </c>
      <c r="C38" s="146" t="s">
        <v>32</v>
      </c>
      <c r="D38" s="146" t="s">
        <v>32</v>
      </c>
      <c r="E38" s="146" t="s">
        <v>32</v>
      </c>
      <c r="F38" s="146" t="s">
        <v>32</v>
      </c>
      <c r="G38" s="146" t="s">
        <v>32</v>
      </c>
      <c r="H38" s="163"/>
      <c r="I38" s="146" t="s">
        <v>32</v>
      </c>
    </row>
    <row r="39" spans="1:9" ht="13.5" customHeight="1">
      <c r="A39" s="158" t="s">
        <v>5</v>
      </c>
      <c r="B39" s="146" t="s">
        <v>32</v>
      </c>
      <c r="C39" s="146" t="s">
        <v>32</v>
      </c>
      <c r="D39" s="146" t="s">
        <v>32</v>
      </c>
      <c r="E39" s="146" t="s">
        <v>32</v>
      </c>
      <c r="F39" s="146" t="s">
        <v>32</v>
      </c>
      <c r="G39" s="146" t="s">
        <v>32</v>
      </c>
      <c r="H39" s="163"/>
      <c r="I39" s="146" t="s">
        <v>32</v>
      </c>
    </row>
    <row r="40" spans="1:9" ht="12.75">
      <c r="A40" s="158" t="s">
        <v>90</v>
      </c>
      <c r="B40" s="146" t="s">
        <v>32</v>
      </c>
      <c r="C40" s="146" t="s">
        <v>32</v>
      </c>
      <c r="D40" s="146" t="s">
        <v>32</v>
      </c>
      <c r="E40" s="146" t="s">
        <v>32</v>
      </c>
      <c r="F40" s="146" t="s">
        <v>32</v>
      </c>
      <c r="G40" s="146" t="s">
        <v>32</v>
      </c>
      <c r="H40" s="163"/>
      <c r="I40" s="146" t="s">
        <v>32</v>
      </c>
    </row>
    <row r="41" spans="1:9" ht="12.75">
      <c r="A41" s="160" t="s">
        <v>153</v>
      </c>
      <c r="B41" s="146" t="s">
        <v>32</v>
      </c>
      <c r="C41" s="146" t="s">
        <v>32</v>
      </c>
      <c r="D41" s="146" t="s">
        <v>32</v>
      </c>
      <c r="E41" s="146" t="s">
        <v>32</v>
      </c>
      <c r="F41" s="146" t="s">
        <v>32</v>
      </c>
      <c r="G41" s="146" t="s">
        <v>32</v>
      </c>
      <c r="H41" s="163"/>
      <c r="I41" s="146" t="s">
        <v>32</v>
      </c>
    </row>
    <row r="42" spans="1:9" ht="12.75">
      <c r="A42" s="158" t="s">
        <v>84</v>
      </c>
      <c r="B42" s="146" t="s">
        <v>32</v>
      </c>
      <c r="C42" s="146" t="s">
        <v>32</v>
      </c>
      <c r="D42" s="146" t="s">
        <v>32</v>
      </c>
      <c r="E42" s="146" t="s">
        <v>32</v>
      </c>
      <c r="F42" s="146" t="s">
        <v>32</v>
      </c>
      <c r="G42" s="146" t="s">
        <v>32</v>
      </c>
      <c r="H42" s="163"/>
      <c r="I42" s="146" t="s">
        <v>32</v>
      </c>
    </row>
    <row r="43" spans="1:9" ht="12.75">
      <c r="A43" s="158" t="s">
        <v>85</v>
      </c>
      <c r="B43" s="146" t="s">
        <v>32</v>
      </c>
      <c r="C43" s="146" t="s">
        <v>32</v>
      </c>
      <c r="D43" s="146" t="s">
        <v>32</v>
      </c>
      <c r="E43" s="146" t="s">
        <v>32</v>
      </c>
      <c r="F43" s="146" t="s">
        <v>32</v>
      </c>
      <c r="G43" s="146" t="s">
        <v>32</v>
      </c>
      <c r="H43" s="163"/>
      <c r="I43" s="146" t="s">
        <v>32</v>
      </c>
    </row>
    <row r="44" spans="1:9" ht="12.75">
      <c r="A44" s="158" t="s">
        <v>87</v>
      </c>
      <c r="B44" s="146" t="s">
        <v>32</v>
      </c>
      <c r="C44" s="146" t="s">
        <v>32</v>
      </c>
      <c r="D44" s="146" t="s">
        <v>32</v>
      </c>
      <c r="E44" s="146" t="s">
        <v>32</v>
      </c>
      <c r="F44" s="146" t="s">
        <v>32</v>
      </c>
      <c r="G44" s="146" t="s">
        <v>32</v>
      </c>
      <c r="H44" s="163"/>
      <c r="I44" s="146" t="s">
        <v>32</v>
      </c>
    </row>
    <row r="45" spans="1:9" ht="12.75">
      <c r="A45" s="158" t="s">
        <v>86</v>
      </c>
      <c r="B45" s="146" t="s">
        <v>32</v>
      </c>
      <c r="C45" s="146" t="s">
        <v>32</v>
      </c>
      <c r="D45" s="146" t="s">
        <v>32</v>
      </c>
      <c r="E45" s="146" t="s">
        <v>32</v>
      </c>
      <c r="F45" s="146" t="s">
        <v>32</v>
      </c>
      <c r="G45" s="146" t="s">
        <v>32</v>
      </c>
      <c r="H45" s="163"/>
      <c r="I45" s="146" t="s">
        <v>32</v>
      </c>
    </row>
    <row r="46" spans="1:9" ht="15.75">
      <c r="A46" s="412" t="s">
        <v>163</v>
      </c>
      <c r="B46" s="146" t="s">
        <v>32</v>
      </c>
      <c r="C46" s="146" t="s">
        <v>32</v>
      </c>
      <c r="D46" s="409">
        <v>0.316</v>
      </c>
      <c r="E46" s="146" t="s">
        <v>32</v>
      </c>
      <c r="F46" s="146" t="s">
        <v>32</v>
      </c>
      <c r="G46" s="146" t="s">
        <v>32</v>
      </c>
      <c r="H46" s="149">
        <f>B7*E7*D46</f>
        <v>0</v>
      </c>
      <c r="I46" s="146" t="s">
        <v>32</v>
      </c>
    </row>
    <row r="47" spans="1:9" ht="12.75">
      <c r="A47" s="189" t="s">
        <v>272</v>
      </c>
      <c r="B47" s="146" t="s">
        <v>32</v>
      </c>
      <c r="C47" s="146" t="s">
        <v>32</v>
      </c>
      <c r="D47" s="146" t="s">
        <v>32</v>
      </c>
      <c r="E47" s="146" t="s">
        <v>32</v>
      </c>
      <c r="F47" s="146" t="s">
        <v>32</v>
      </c>
      <c r="G47" s="146" t="s">
        <v>32</v>
      </c>
      <c r="H47" s="163"/>
      <c r="I47" s="146" t="s">
        <v>32</v>
      </c>
    </row>
    <row r="48" spans="1:9" ht="12.75">
      <c r="A48" s="189" t="s">
        <v>273</v>
      </c>
      <c r="B48" s="146" t="s">
        <v>32</v>
      </c>
      <c r="C48" s="146" t="s">
        <v>32</v>
      </c>
      <c r="D48" s="146" t="s">
        <v>32</v>
      </c>
      <c r="E48" s="146" t="s">
        <v>32</v>
      </c>
      <c r="F48" s="146" t="s">
        <v>32</v>
      </c>
      <c r="G48" s="146" t="s">
        <v>32</v>
      </c>
      <c r="H48" s="163"/>
      <c r="I48" s="146" t="s">
        <v>32</v>
      </c>
    </row>
    <row r="49" spans="1:9" ht="12.75">
      <c r="A49" s="275"/>
      <c r="B49" s="146" t="s">
        <v>32</v>
      </c>
      <c r="C49" s="146" t="s">
        <v>32</v>
      </c>
      <c r="D49" s="146" t="s">
        <v>32</v>
      </c>
      <c r="E49" s="146" t="s">
        <v>32</v>
      </c>
      <c r="F49" s="146" t="s">
        <v>32</v>
      </c>
      <c r="G49" s="146" t="s">
        <v>32</v>
      </c>
      <c r="H49" s="163"/>
      <c r="I49" s="146" t="s">
        <v>32</v>
      </c>
    </row>
    <row r="50" spans="1:9" ht="12.75">
      <c r="A50" s="176"/>
      <c r="B50" s="177"/>
      <c r="C50" s="177"/>
      <c r="D50" s="177"/>
      <c r="E50" s="177"/>
      <c r="F50" s="177"/>
      <c r="G50" s="177"/>
      <c r="H50" s="178"/>
      <c r="I50" s="178"/>
    </row>
    <row r="51" spans="1:9" ht="12.75">
      <c r="A51" s="137" t="s">
        <v>145</v>
      </c>
      <c r="B51" s="154" t="s">
        <v>32</v>
      </c>
      <c r="C51" s="154" t="s">
        <v>32</v>
      </c>
      <c r="D51" s="154" t="s">
        <v>32</v>
      </c>
      <c r="E51" s="154" t="s">
        <v>32</v>
      </c>
      <c r="F51" s="154" t="s">
        <v>32</v>
      </c>
      <c r="G51" s="149">
        <f>G52+G53+G54</f>
        <v>0</v>
      </c>
      <c r="H51" s="154" t="s">
        <v>32</v>
      </c>
      <c r="I51" s="154" t="s">
        <v>32</v>
      </c>
    </row>
    <row r="52" spans="1:9" ht="14.25" customHeight="1">
      <c r="A52" s="151" t="s">
        <v>79</v>
      </c>
      <c r="B52" s="146" t="s">
        <v>32</v>
      </c>
      <c r="C52" s="146" t="s">
        <v>32</v>
      </c>
      <c r="D52" s="146" t="s">
        <v>32</v>
      </c>
      <c r="E52" s="146" t="s">
        <v>32</v>
      </c>
      <c r="F52" s="146" t="s">
        <v>32</v>
      </c>
      <c r="G52" s="163"/>
      <c r="H52" s="146" t="s">
        <v>32</v>
      </c>
      <c r="I52" s="146" t="s">
        <v>32</v>
      </c>
    </row>
    <row r="53" spans="1:9" ht="12.75">
      <c r="A53" s="151" t="s">
        <v>142</v>
      </c>
      <c r="B53" s="146" t="s">
        <v>32</v>
      </c>
      <c r="C53" s="146" t="s">
        <v>32</v>
      </c>
      <c r="D53" s="146" t="s">
        <v>32</v>
      </c>
      <c r="E53" s="146" t="s">
        <v>32</v>
      </c>
      <c r="F53" s="146" t="s">
        <v>32</v>
      </c>
      <c r="G53" s="163"/>
      <c r="H53" s="146" t="s">
        <v>32</v>
      </c>
      <c r="I53" s="146" t="s">
        <v>32</v>
      </c>
    </row>
    <row r="54" spans="1:9" ht="12.75">
      <c r="A54" s="152" t="s">
        <v>141</v>
      </c>
      <c r="B54" s="146" t="s">
        <v>32</v>
      </c>
      <c r="C54" s="146" t="s">
        <v>32</v>
      </c>
      <c r="D54" s="146" t="s">
        <v>32</v>
      </c>
      <c r="E54" s="146" t="s">
        <v>32</v>
      </c>
      <c r="F54" s="146" t="s">
        <v>32</v>
      </c>
      <c r="G54" s="163"/>
      <c r="H54" s="146" t="s">
        <v>32</v>
      </c>
      <c r="I54" s="146" t="s">
        <v>32</v>
      </c>
    </row>
    <row r="56" ht="12.75"/>
    <row r="57" ht="12.75"/>
    <row r="58" ht="12.75"/>
    <row r="61" ht="12.75"/>
  </sheetData>
  <sheetProtection formatCells="0" formatColumns="0" formatRows="0" insertColumns="0" insertRows="0" insertHyperlinks="0" deleteColumns="0" deleteRows="0" sort="0" autoFilter="0" pivotTables="0"/>
  <mergeCells count="5">
    <mergeCell ref="A4:A5"/>
    <mergeCell ref="F4:I4"/>
    <mergeCell ref="A3:I3"/>
    <mergeCell ref="E4:E5"/>
    <mergeCell ref="B4:D4"/>
  </mergeCells>
  <printOptions horizontalCentered="1"/>
  <pageMargins left="1.1811023622047245" right="0.3937007874015748" top="0.5905511811023623" bottom="0.3937007874015748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showZeros="0" zoomScalePageLayoutView="0" workbookViewId="0" topLeftCell="A1">
      <selection activeCell="C19" sqref="C19"/>
    </sheetView>
  </sheetViews>
  <sheetFormatPr defaultColWidth="9.00390625" defaultRowHeight="12.75"/>
  <cols>
    <col min="1" max="1" width="41.125" style="0" customWidth="1"/>
    <col min="2" max="2" width="11.125" style="9" customWidth="1"/>
    <col min="3" max="3" width="10.875" style="9" customWidth="1"/>
    <col min="4" max="4" width="9.875" style="9" customWidth="1"/>
    <col min="5" max="5" width="8.375" style="9" customWidth="1"/>
    <col min="6" max="6" width="10.875" style="10" customWidth="1"/>
    <col min="7" max="7" width="11.25390625" style="10" customWidth="1"/>
    <col min="8" max="8" width="10.125" style="10" customWidth="1"/>
    <col min="9" max="9" width="9.375" style="10" customWidth="1"/>
    <col min="10" max="10" width="15.125" style="0" customWidth="1"/>
    <col min="11" max="11" width="11.375" style="0" customWidth="1"/>
  </cols>
  <sheetData>
    <row r="1" ht="14.25">
      <c r="H1" s="7" t="s">
        <v>143</v>
      </c>
    </row>
    <row r="2" spans="1:9" ht="14.25">
      <c r="A2" s="415" t="s">
        <v>1</v>
      </c>
      <c r="B2" s="15">
        <f>Допинф!B2</f>
        <v>0</v>
      </c>
      <c r="C2" s="15"/>
      <c r="D2" s="11"/>
      <c r="E2" s="11"/>
      <c r="F2" s="12"/>
      <c r="G2" s="8"/>
      <c r="H2" s="8"/>
      <c r="I2" s="8"/>
    </row>
    <row r="4" spans="1:9" ht="45.75" customHeight="1">
      <c r="A4" s="534" t="s">
        <v>155</v>
      </c>
      <c r="B4" s="534"/>
      <c r="C4" s="534"/>
      <c r="D4" s="534"/>
      <c r="E4" s="534"/>
      <c r="F4" s="534"/>
      <c r="G4" s="534"/>
      <c r="H4" s="534"/>
      <c r="I4" s="534"/>
    </row>
    <row r="5" spans="1:9" ht="18" customHeight="1">
      <c r="A5" s="46"/>
      <c r="B5" s="46"/>
      <c r="C5" s="140" t="s">
        <v>110</v>
      </c>
      <c r="D5" s="414">
        <f>СМП!C4</f>
        <v>2020</v>
      </c>
      <c r="E5" s="131" t="s">
        <v>111</v>
      </c>
      <c r="F5" s="46"/>
      <c r="G5" s="46"/>
      <c r="H5" s="46"/>
      <c r="I5" s="46"/>
    </row>
    <row r="6" spans="1:9" ht="35.25" customHeight="1">
      <c r="A6" s="536" t="s">
        <v>154</v>
      </c>
      <c r="B6" s="538" t="s">
        <v>19</v>
      </c>
      <c r="C6" s="539"/>
      <c r="D6" s="539"/>
      <c r="E6" s="539"/>
      <c r="F6" s="535" t="s">
        <v>11</v>
      </c>
      <c r="G6" s="535"/>
      <c r="H6" s="535"/>
      <c r="I6" s="535"/>
    </row>
    <row r="7" spans="1:9" ht="64.5" customHeight="1">
      <c r="A7" s="537"/>
      <c r="B7" s="145" t="s">
        <v>139</v>
      </c>
      <c r="C7" s="127" t="s">
        <v>138</v>
      </c>
      <c r="D7" s="145" t="s">
        <v>23</v>
      </c>
      <c r="E7" s="426" t="s">
        <v>0</v>
      </c>
      <c r="F7" s="145" t="s">
        <v>137</v>
      </c>
      <c r="G7" s="127" t="s">
        <v>138</v>
      </c>
      <c r="H7" s="145" t="s">
        <v>23</v>
      </c>
      <c r="I7" s="433" t="s">
        <v>0</v>
      </c>
    </row>
    <row r="8" spans="1:9" ht="12.75">
      <c r="A8" s="1">
        <v>1</v>
      </c>
      <c r="B8" s="4">
        <v>2</v>
      </c>
      <c r="C8" s="4">
        <v>3</v>
      </c>
      <c r="D8" s="4">
        <v>4</v>
      </c>
      <c r="E8" s="1">
        <v>5</v>
      </c>
      <c r="F8" s="4">
        <v>6</v>
      </c>
      <c r="G8" s="4">
        <v>7</v>
      </c>
      <c r="H8" s="4">
        <v>8</v>
      </c>
      <c r="I8" s="1">
        <v>9</v>
      </c>
    </row>
    <row r="9" spans="1:9" ht="47.25">
      <c r="A9" s="418" t="s">
        <v>160</v>
      </c>
      <c r="B9" s="17">
        <f>'П2'!F7</f>
        <v>0</v>
      </c>
      <c r="C9" s="17">
        <f>'П2'!G7</f>
        <v>0</v>
      </c>
      <c r="D9" s="17">
        <f>'П2'!H7</f>
        <v>0</v>
      </c>
      <c r="E9" s="427">
        <f>'П2'!I7</f>
        <v>0</v>
      </c>
      <c r="F9" s="18">
        <f>IF(Допинф!B8&gt;0,'П3'!B9*10000/Допинф!B8,0)</f>
        <v>0</v>
      </c>
      <c r="G9" s="18">
        <f>IF(Допинф!B8&gt;0,'П3'!C9*10000/Допинф!B8,0)</f>
        <v>0</v>
      </c>
      <c r="H9" s="18">
        <f>IF(Допинф!B8&gt;0,'П3'!D9*10000/Допинф!B8,0)</f>
        <v>0</v>
      </c>
      <c r="I9" s="431">
        <f>IF(Допинф!B8&gt;0,'П3'!E9*10000/Допинф!B8,0)</f>
        <v>0</v>
      </c>
    </row>
    <row r="10" spans="1:9" ht="12.75">
      <c r="A10" s="56" t="s">
        <v>156</v>
      </c>
      <c r="B10" s="191">
        <f>'П2'!F8</f>
        <v>0</v>
      </c>
      <c r="C10" s="191">
        <f>'П2'!G8</f>
        <v>0</v>
      </c>
      <c r="D10" s="191">
        <f>'П2'!H8</f>
        <v>0</v>
      </c>
      <c r="E10" s="428">
        <f>'П2'!I8</f>
        <v>0</v>
      </c>
      <c r="F10" s="30">
        <f>IF(Допинф!B$8&gt;0,'П3'!B10*10000/Допинф!B$8,0)</f>
        <v>0</v>
      </c>
      <c r="G10" s="30">
        <f>IF(Допинф!B$8&gt;0,'П3'!C10*10000/Допинф!B$8,0)</f>
        <v>0</v>
      </c>
      <c r="H10" s="30">
        <f>IF(Допинф!B$8&gt;0,'П3'!D10*10000/Допинф!B$8,0)</f>
        <v>0</v>
      </c>
      <c r="I10" s="432">
        <f>IF(Допинф!B$8&gt;0,'П3'!E10*10000/Допинф!B$8,0)</f>
        <v>0</v>
      </c>
    </row>
    <row r="11" spans="1:9" ht="15.75">
      <c r="A11" s="429" t="s">
        <v>132</v>
      </c>
      <c r="B11" s="191">
        <f>'П2'!F9</f>
        <v>0</v>
      </c>
      <c r="C11" s="191">
        <f>'П2'!G9</f>
        <v>0</v>
      </c>
      <c r="D11" s="191">
        <f>'П2'!H9</f>
        <v>0</v>
      </c>
      <c r="E11" s="428">
        <f>'П2'!I9</f>
        <v>0</v>
      </c>
      <c r="F11" s="30">
        <f>IF(Допинф!B$8&gt;0,'П3'!B11*10000/Допинф!B$8,0)</f>
        <v>0</v>
      </c>
      <c r="G11" s="30">
        <f>IF(Допинф!B$8&gt;0,'П3'!C11*10000/Допинф!B$8,0)</f>
        <v>0</v>
      </c>
      <c r="H11" s="30">
        <f>IF(Допинф!B$8&gt;0,'П3'!D11*10000/Допинф!B$8,0)</f>
        <v>0</v>
      </c>
      <c r="I11" s="432">
        <f>IF(Допинф!B$8&gt;0,'П3'!E11*10000/Допинф!B$8,0)</f>
        <v>0</v>
      </c>
    </row>
    <row r="12" spans="1:9" ht="15.75">
      <c r="A12" s="430" t="s">
        <v>133</v>
      </c>
      <c r="B12" s="191">
        <f>'П2'!F10</f>
        <v>0</v>
      </c>
      <c r="C12" s="191">
        <f>'П2'!G10</f>
        <v>0</v>
      </c>
      <c r="D12" s="191">
        <f>'П2'!H10</f>
        <v>0</v>
      </c>
      <c r="E12" s="428">
        <f>'П2'!I10</f>
        <v>0</v>
      </c>
      <c r="F12" s="30">
        <f>IF(Допинф!B$8&gt;0,'П3'!B12*10000/Допинф!B$8,0)</f>
        <v>0</v>
      </c>
      <c r="G12" s="30">
        <f>IF(Допинф!B$8&gt;0,'П3'!C12*10000/Допинф!B$8,0)</f>
        <v>0</v>
      </c>
      <c r="H12" s="30">
        <f>IF(Допинф!B$8&gt;0,'П3'!D12*10000/Допинф!B$8,0)</f>
        <v>0</v>
      </c>
      <c r="I12" s="432">
        <f>IF(Допинф!B$8&gt;0,'П3'!E12*10000/Допинф!B$8,0)</f>
        <v>0</v>
      </c>
    </row>
    <row r="13" spans="1:9" ht="15.75">
      <c r="A13" s="430" t="s">
        <v>134</v>
      </c>
      <c r="B13" s="191">
        <f>'П2'!F11</f>
        <v>0</v>
      </c>
      <c r="C13" s="191">
        <f>'П2'!G11</f>
        <v>0</v>
      </c>
      <c r="D13" s="191">
        <f>'П2'!H11</f>
        <v>0</v>
      </c>
      <c r="E13" s="428">
        <f>'П2'!I11</f>
        <v>0</v>
      </c>
      <c r="F13" s="30">
        <f>IF(Допинф!B$8&gt;0,'П3'!B13*10000/Допинф!B$8,0)</f>
        <v>0</v>
      </c>
      <c r="G13" s="30">
        <f>IF(Допинф!B$8&gt;0,'П3'!C13*10000/Допинф!B$8,0)</f>
        <v>0</v>
      </c>
      <c r="H13" s="30">
        <f>IF(Допинф!B$8&gt;0,'П3'!D13*10000/Допинф!B$8,0)</f>
        <v>0</v>
      </c>
      <c r="I13" s="432">
        <f>IF(Допинф!B$8&gt;0,'П3'!E13*10000/Допинф!B$8,0)</f>
        <v>0</v>
      </c>
    </row>
    <row r="14" spans="1:9" ht="37.5">
      <c r="A14" s="419" t="s">
        <v>161</v>
      </c>
      <c r="B14" s="17">
        <f>'П2'!F12</f>
        <v>0</v>
      </c>
      <c r="C14" s="17">
        <f>'П2'!G12</f>
        <v>0</v>
      </c>
      <c r="D14" s="17">
        <f>'П2'!H12</f>
        <v>0</v>
      </c>
      <c r="E14" s="427">
        <f>'П2'!I12</f>
        <v>0</v>
      </c>
      <c r="F14" s="18">
        <f>IF(Допинф!B$8&gt;0,'П3'!B14*10000/Допинф!B$8,0)</f>
        <v>0</v>
      </c>
      <c r="G14" s="18">
        <f>IF(Допинф!B$8&gt;0,'П3'!C14*10000/Допинф!B$8,0)</f>
        <v>0</v>
      </c>
      <c r="H14" s="18">
        <f>IF(Допинф!B$8&gt;0,'П3'!D14*10000/Допинф!B$8,0)</f>
        <v>0</v>
      </c>
      <c r="I14" s="431">
        <f>IF(Допинф!B$8&gt;0,'П3'!E14*10000/Допинф!B$8,0)</f>
        <v>0</v>
      </c>
    </row>
    <row r="15" spans="1:9" ht="12.75">
      <c r="A15" s="56" t="s">
        <v>156</v>
      </c>
      <c r="B15" s="191">
        <f>'П2'!F13</f>
        <v>0</v>
      </c>
      <c r="C15" s="191">
        <f>'П2'!G13</f>
        <v>0</v>
      </c>
      <c r="D15" s="191">
        <f>'П2'!H13</f>
        <v>0</v>
      </c>
      <c r="E15" s="428">
        <f>'П2'!I13</f>
        <v>0</v>
      </c>
      <c r="F15" s="30">
        <f>IF(Допинф!B$8&gt;0,'П3'!B15*10000/Допинф!B$8,0)</f>
        <v>0</v>
      </c>
      <c r="G15" s="30">
        <f>IF(Допинф!B$8&gt;0,'П3'!C15*10000/Допинф!B$8,0)</f>
        <v>0</v>
      </c>
      <c r="H15" s="30">
        <f>IF(Допинф!B$8&gt;0,'П3'!D15*10000/Допинф!B$8,0)</f>
        <v>0</v>
      </c>
      <c r="I15" s="432">
        <f>IF(Допинф!B$8&gt;0,'П3'!E15*10000/Допинф!B$8,0)</f>
        <v>0</v>
      </c>
    </row>
    <row r="16" spans="1:9" ht="12.75">
      <c r="A16" s="416" t="s">
        <v>7</v>
      </c>
      <c r="B16" s="191">
        <f>'П2'!F14</f>
        <v>0</v>
      </c>
      <c r="C16" s="191">
        <f>'П2'!G14</f>
        <v>0</v>
      </c>
      <c r="D16" s="191">
        <f>'П2'!H14</f>
        <v>0</v>
      </c>
      <c r="E16" s="428">
        <f>'П2'!I14</f>
        <v>0</v>
      </c>
      <c r="F16" s="30">
        <f>IF(Допинф!B$8&gt;0,'П3'!B16*10000/Допинф!B$8,0)</f>
        <v>0</v>
      </c>
      <c r="G16" s="30">
        <f>IF(Допинф!B$8&gt;0,'П3'!C16*10000/Допинф!B$8,0)</f>
        <v>0</v>
      </c>
      <c r="H16" s="30">
        <f>IF(Допинф!B$8&gt;0,'П3'!D16*10000/Допинф!B$8,0)</f>
        <v>0</v>
      </c>
      <c r="I16" s="432">
        <f>IF(Допинф!B$8&gt;0,'П3'!E16*10000/Допинф!B$8,0)</f>
        <v>0</v>
      </c>
    </row>
    <row r="17" spans="1:9" ht="12.75">
      <c r="A17" s="417" t="s">
        <v>78</v>
      </c>
      <c r="B17" s="191">
        <f>'П2'!F15</f>
        <v>0</v>
      </c>
      <c r="C17" s="191">
        <f>'П2'!G15</f>
        <v>0</v>
      </c>
      <c r="D17" s="191">
        <f>'П2'!H15</f>
        <v>0</v>
      </c>
      <c r="E17" s="428">
        <f>'П2'!I15</f>
        <v>0</v>
      </c>
      <c r="F17" s="30">
        <f>IF(Допинф!B$8&gt;0,'П3'!B17*10000/Допинф!B$8,0)</f>
        <v>0</v>
      </c>
      <c r="G17" s="30">
        <f>IF(Допинф!B$8&gt;0,'П3'!C17*10000/Допинф!B$8,0)</f>
        <v>0</v>
      </c>
      <c r="H17" s="30">
        <f>IF(Допинф!B$8&gt;0,'П3'!D17*10000/Допинф!B$8,0)</f>
        <v>0</v>
      </c>
      <c r="I17" s="432">
        <f>IF(Допинф!B$8&gt;0,'П3'!E17*10000/Допинф!B$8,0)</f>
        <v>0</v>
      </c>
    </row>
    <row r="18" spans="1:9" ht="14.25">
      <c r="A18" s="416" t="s">
        <v>131</v>
      </c>
      <c r="B18" s="191">
        <f>'П2'!F16</f>
        <v>0</v>
      </c>
      <c r="C18" s="191">
        <f>'П2'!G16</f>
        <v>0</v>
      </c>
      <c r="D18" s="191">
        <f>'П2'!H16</f>
        <v>0</v>
      </c>
      <c r="E18" s="428">
        <f>'П2'!I16</f>
        <v>0</v>
      </c>
      <c r="F18" s="30">
        <f>IF(Допинф!B$8&gt;0,'П3'!B18*10000/Допинф!B$8,0)</f>
        <v>0</v>
      </c>
      <c r="G18" s="30">
        <f>IF(Допинф!B$8&gt;0,'П3'!C18*10000/Допинф!B$8,0)</f>
        <v>0</v>
      </c>
      <c r="H18" s="30">
        <f>IF(Допинф!B$8&gt;0,'П3'!D18*10000/Допинф!B$8,0)</f>
        <v>0</v>
      </c>
      <c r="I18" s="432">
        <f>IF(Допинф!B$8&gt;0,'П3'!E18*10000/Допинф!B$8,0)</f>
        <v>0</v>
      </c>
    </row>
    <row r="19" spans="1:9" ht="31.5">
      <c r="A19" s="420" t="s">
        <v>162</v>
      </c>
      <c r="B19" s="17">
        <f>'П2'!F17</f>
        <v>0</v>
      </c>
      <c r="C19" s="17">
        <f>'П2'!G17</f>
        <v>0</v>
      </c>
      <c r="D19" s="17">
        <f>'П2'!H17</f>
        <v>0</v>
      </c>
      <c r="E19" s="427">
        <f>'П2'!I17</f>
        <v>0</v>
      </c>
      <c r="F19" s="18">
        <f>IF(Допинф!B$8&gt;0,'П3'!B19*10000/Допинф!B$8,0)</f>
        <v>0</v>
      </c>
      <c r="G19" s="18">
        <f>IF(Допинф!B$8&gt;0,'П3'!C19*10000/Допинф!B$8,0)</f>
        <v>0</v>
      </c>
      <c r="H19" s="18">
        <f>IF(Допинф!B$8&gt;0,'П3'!D19*10000/Допинф!B$8,0)</f>
        <v>0</v>
      </c>
      <c r="I19" s="431">
        <f>IF(Допинф!B$8&gt;0,'П3'!E19*10000/Допинф!B$8,0)</f>
        <v>0</v>
      </c>
    </row>
    <row r="20" spans="1:9" ht="31.5">
      <c r="A20" s="421" t="s">
        <v>159</v>
      </c>
      <c r="B20" s="17">
        <f>'П2'!F18</f>
        <v>0</v>
      </c>
      <c r="C20" s="17">
        <f>'П2'!G18</f>
        <v>0</v>
      </c>
      <c r="D20" s="17">
        <f>'П2'!H18</f>
        <v>0</v>
      </c>
      <c r="E20" s="427">
        <f>'П2'!I18</f>
        <v>0</v>
      </c>
      <c r="F20" s="18">
        <f>IF(Допинф!B$8&gt;0,'П3'!B20*10000/Допинф!B$8,0)</f>
        <v>0</v>
      </c>
      <c r="G20" s="18">
        <f>IF(Допинф!B$8&gt;0,'П3'!C20*10000/Допинф!B$8,0)</f>
        <v>0</v>
      </c>
      <c r="H20" s="18">
        <f>IF(Допинф!B$8&gt;0,'П3'!D20*10000/Допинф!B$8,0)</f>
        <v>0</v>
      </c>
      <c r="I20" s="431">
        <f>IF(Допинф!B$8&gt;0,'П3'!E20*10000/Допинф!B$8,0)</f>
        <v>0</v>
      </c>
    </row>
    <row r="21" spans="1:9" ht="31.5">
      <c r="A21" s="422" t="s">
        <v>94</v>
      </c>
      <c r="B21" s="17">
        <f>'П2'!F19</f>
        <v>0</v>
      </c>
      <c r="C21" s="17">
        <f>'П2'!G19</f>
        <v>0</v>
      </c>
      <c r="D21" s="17">
        <f>'П2'!H19</f>
        <v>0</v>
      </c>
      <c r="E21" s="427">
        <f>'П2'!I19</f>
        <v>0</v>
      </c>
      <c r="F21" s="18">
        <f>IF(Допинф!B$8&gt;0,'П3'!B21*10000/Допинф!B$8,0)</f>
        <v>0</v>
      </c>
      <c r="G21" s="18">
        <f>IF(Допинф!B$8&gt;0,'П3'!C21*10000/Допинф!B$8,0)</f>
        <v>0</v>
      </c>
      <c r="H21" s="18">
        <f>IF(Допинф!B$8&gt;0,'П3'!D21*10000/Допинф!B$8,0)</f>
        <v>0</v>
      </c>
      <c r="I21" s="431">
        <f>IF(Допинф!B$8&gt;0,'П3'!E21*10000/Допинф!B$8,0)</f>
        <v>0</v>
      </c>
    </row>
    <row r="22" spans="1:9" ht="15.75">
      <c r="A22" s="423" t="s">
        <v>91</v>
      </c>
      <c r="B22" s="424">
        <f>'П2'!F20</f>
        <v>0</v>
      </c>
      <c r="C22" s="424">
        <f>'П2'!G20</f>
        <v>0</v>
      </c>
      <c r="D22" s="424">
        <f>'П2'!H20</f>
        <v>0</v>
      </c>
      <c r="E22" s="424">
        <f>'П2'!I20</f>
        <v>0</v>
      </c>
      <c r="F22" s="425">
        <f>IF(Допинф!B$8&gt;0,'П3'!B22*10000/Допинф!B$8,0)</f>
        <v>0</v>
      </c>
      <c r="G22" s="425">
        <f>IF(Допинф!B$8&gt;0,'П3'!C22*10000/Допинф!B$8,0)</f>
        <v>0</v>
      </c>
      <c r="H22" s="425">
        <f>IF(Допинф!B$8&gt;0,'П3'!D22*10000/Допинф!B$8,0)</f>
        <v>0</v>
      </c>
      <c r="I22" s="425">
        <f>IF(Допинф!B$8&gt;0,'П3'!E22*10000/Допинф!B$8,0)</f>
        <v>0</v>
      </c>
    </row>
  </sheetData>
  <sheetProtection password="CE4B" sheet="1" formatCells="0" formatColumns="0" formatRows="0" insertColumns="0" insertRows="0" insertHyperlinks="0" deleteColumns="0" deleteRows="0" sort="0" autoFilter="0" pivotTables="0"/>
  <mergeCells count="4">
    <mergeCell ref="A4:I4"/>
    <mergeCell ref="F6:I6"/>
    <mergeCell ref="A6:A7"/>
    <mergeCell ref="B6:E6"/>
  </mergeCells>
  <printOptions horizontalCentered="1"/>
  <pageMargins left="0.7874015748031497" right="0.3937007874015748" top="0.5905511811023623" bottom="0.3937007874015748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showZeros="0" zoomScalePageLayoutView="0" workbookViewId="0" topLeftCell="A1">
      <selection activeCell="H22" sqref="H22"/>
    </sheetView>
  </sheetViews>
  <sheetFormatPr defaultColWidth="9.00390625" defaultRowHeight="12.75"/>
  <cols>
    <col min="1" max="1" width="32.375" style="10" customWidth="1"/>
    <col min="2" max="2" width="18.75390625" style="10" customWidth="1"/>
    <col min="3" max="3" width="19.00390625" style="10" customWidth="1"/>
    <col min="4" max="4" width="13.75390625" style="10" customWidth="1"/>
    <col min="5" max="5" width="15.375" style="0" customWidth="1"/>
    <col min="6" max="6" width="18.125" style="0" customWidth="1"/>
    <col min="7" max="7" width="9.625" style="0" customWidth="1"/>
  </cols>
  <sheetData>
    <row r="1" ht="14.25">
      <c r="F1" s="26" t="s">
        <v>10</v>
      </c>
    </row>
    <row r="2" spans="1:7" ht="15.75" customHeight="1">
      <c r="A2" s="13" t="s">
        <v>8</v>
      </c>
      <c r="B2" s="5">
        <f>Допинф!B2</f>
        <v>0</v>
      </c>
      <c r="C2" s="6"/>
      <c r="D2" s="12"/>
      <c r="E2" s="32"/>
      <c r="F2" s="32"/>
      <c r="G2" s="33"/>
    </row>
    <row r="3" ht="12" customHeight="1"/>
    <row r="4" spans="1:6" ht="29.25" customHeight="1">
      <c r="A4" s="542" t="s">
        <v>53</v>
      </c>
      <c r="B4" s="542"/>
      <c r="C4" s="542"/>
      <c r="D4" s="542"/>
      <c r="E4" s="542"/>
      <c r="F4" s="542"/>
    </row>
    <row r="5" spans="1:6" ht="13.5" customHeight="1">
      <c r="A5" s="547"/>
      <c r="B5" s="545" t="s">
        <v>258</v>
      </c>
      <c r="C5" s="546" t="s">
        <v>3</v>
      </c>
      <c r="D5" s="546"/>
      <c r="E5" s="546"/>
      <c r="F5" s="545" t="s">
        <v>26</v>
      </c>
    </row>
    <row r="6" spans="1:6" ht="50.25" customHeight="1">
      <c r="A6" s="547"/>
      <c r="B6" s="545"/>
      <c r="C6" s="16" t="s">
        <v>15</v>
      </c>
      <c r="D6" s="16" t="s">
        <v>16</v>
      </c>
      <c r="E6" s="23" t="s">
        <v>17</v>
      </c>
      <c r="F6" s="545"/>
    </row>
    <row r="7" spans="1:8" ht="13.5" customHeight="1">
      <c r="A7" s="36" t="s">
        <v>12</v>
      </c>
      <c r="B7" s="35">
        <f>'П2'!I20</f>
        <v>0</v>
      </c>
      <c r="C7" s="35">
        <f>'П2'!I7</f>
        <v>0</v>
      </c>
      <c r="D7" s="35">
        <f>'П2'!I12</f>
        <v>0</v>
      </c>
      <c r="E7" s="35">
        <f>'П2'!I17</f>
        <v>0</v>
      </c>
      <c r="F7" s="35">
        <f>B7*F24</f>
        <v>0</v>
      </c>
      <c r="G7" s="3"/>
      <c r="H7" s="3"/>
    </row>
    <row r="8" spans="1:7" ht="12.75" customHeight="1">
      <c r="A8" s="276" t="s">
        <v>13</v>
      </c>
      <c r="B8" s="163"/>
      <c r="C8" s="320"/>
      <c r="D8" s="320"/>
      <c r="E8" s="58"/>
      <c r="F8" s="163">
        <f>B8</f>
        <v>0</v>
      </c>
      <c r="G8" s="3"/>
    </row>
    <row r="9" spans="1:7" ht="12.75" customHeight="1">
      <c r="A9" s="223" t="s">
        <v>14</v>
      </c>
      <c r="B9" s="17">
        <f>B8-B7</f>
        <v>0</v>
      </c>
      <c r="C9" s="17">
        <f>C8-C7</f>
        <v>0</v>
      </c>
      <c r="D9" s="17">
        <f>D8-D7</f>
        <v>0</v>
      </c>
      <c r="E9" s="17">
        <f>E8-E7</f>
        <v>0</v>
      </c>
      <c r="F9" s="17">
        <f>F8-F7</f>
        <v>0</v>
      </c>
      <c r="G9" s="3"/>
    </row>
    <row r="10" spans="1:6" ht="16.5" customHeight="1">
      <c r="A10" s="10" t="s">
        <v>259</v>
      </c>
      <c r="B10" s="22"/>
      <c r="C10" s="22"/>
      <c r="D10" s="22"/>
      <c r="E10" s="22"/>
      <c r="F10" s="3"/>
    </row>
    <row r="11" spans="2:6" ht="12" customHeight="1">
      <c r="B11" s="22"/>
      <c r="C11" s="22"/>
      <c r="D11" s="22"/>
      <c r="E11" s="22"/>
      <c r="F11" s="3"/>
    </row>
    <row r="12" spans="1:6" ht="15.75" customHeight="1">
      <c r="A12" s="542" t="s">
        <v>54</v>
      </c>
      <c r="B12" s="542"/>
      <c r="C12" s="542"/>
      <c r="D12" s="542"/>
      <c r="E12" s="542"/>
      <c r="F12" s="542"/>
    </row>
    <row r="13" spans="1:6" ht="13.5" customHeight="1">
      <c r="A13" s="547"/>
      <c r="B13" s="545" t="s">
        <v>25</v>
      </c>
      <c r="C13" s="546" t="s">
        <v>3</v>
      </c>
      <c r="D13" s="546"/>
      <c r="E13" s="546"/>
      <c r="F13" s="545" t="s">
        <v>26</v>
      </c>
    </row>
    <row r="14" spans="1:7" ht="39" customHeight="1">
      <c r="A14" s="547"/>
      <c r="B14" s="545"/>
      <c r="C14" s="16" t="s">
        <v>15</v>
      </c>
      <c r="D14" s="16" t="s">
        <v>16</v>
      </c>
      <c r="E14" s="23" t="s">
        <v>17</v>
      </c>
      <c r="F14" s="545"/>
      <c r="G14" s="44"/>
    </row>
    <row r="15" spans="1:6" ht="13.5" customHeight="1">
      <c r="A15" s="36" t="s">
        <v>12</v>
      </c>
      <c r="B15" s="34">
        <f>IF(Допинф!B8&gt;0,B7*10000/Допинф!B8,0)</f>
        <v>0</v>
      </c>
      <c r="C15" s="34">
        <f>IF(Допинф!B8&gt;0,C7*10000/Допинф!B8,0)</f>
        <v>0</v>
      </c>
      <c r="D15" s="34">
        <f>IF(Допинф!B8&gt;0,D7*10000/Допинф!B8,0)</f>
        <v>0</v>
      </c>
      <c r="E15" s="34">
        <f>IF(Допинф!B8&gt;0,E7*10000/Допинф!B8,0)</f>
        <v>0</v>
      </c>
      <c r="F15" s="34">
        <f>IF(Допинф!B8&gt;0,F7*10000/Допинф!B8,0)</f>
        <v>0</v>
      </c>
    </row>
    <row r="16" spans="1:6" ht="14.25" customHeight="1">
      <c r="A16" s="36" t="s">
        <v>13</v>
      </c>
      <c r="B16" s="34">
        <f>IF(Допинф!B8&gt;0,B8*10000/Допинф!B8,0)</f>
        <v>0</v>
      </c>
      <c r="C16" s="34">
        <f>IF(Допинф!B8&gt;0,C8*10000/Допинф!B8,0)</f>
        <v>0</v>
      </c>
      <c r="D16" s="34">
        <f>IF(Допинф!B8&gt;0,D8*10000/Допинф!B8,0)</f>
        <v>0</v>
      </c>
      <c r="E16" s="34">
        <f>IF(Допинф!B8&gt;0,E8*10000/Допинф!B8,0)</f>
        <v>0</v>
      </c>
      <c r="F16" s="34">
        <f>IF(Допинф!B8&gt;0,F8*10000/Допинф!B8,0)</f>
        <v>0</v>
      </c>
    </row>
    <row r="17" spans="1:6" ht="12.75">
      <c r="A17" s="223" t="s">
        <v>14</v>
      </c>
      <c r="B17" s="18">
        <f>B16-B15</f>
        <v>0</v>
      </c>
      <c r="C17" s="18">
        <f>C16-C15</f>
        <v>0</v>
      </c>
      <c r="D17" s="19">
        <f>D16-D15</f>
        <v>0</v>
      </c>
      <c r="E17" s="19">
        <f>E16-E15</f>
        <v>0</v>
      </c>
      <c r="F17" s="19">
        <f>F16-F15</f>
        <v>0</v>
      </c>
    </row>
    <row r="18" spans="1:4" ht="12.75">
      <c r="A18" s="20"/>
      <c r="B18" s="21"/>
      <c r="C18" s="21"/>
      <c r="D18" s="22"/>
    </row>
    <row r="19" spans="1:8" ht="12" customHeight="1">
      <c r="A19" s="544" t="s">
        <v>48</v>
      </c>
      <c r="B19" s="544"/>
      <c r="C19" s="544"/>
      <c r="D19" s="544"/>
      <c r="E19" s="544"/>
      <c r="F19" s="544"/>
      <c r="G19" s="25"/>
      <c r="H19" s="25"/>
    </row>
    <row r="20" spans="1:6" ht="25.5">
      <c r="A20" s="543" t="s">
        <v>52</v>
      </c>
      <c r="B20" s="543"/>
      <c r="C20" s="543"/>
      <c r="D20" s="543"/>
      <c r="E20" s="24" t="s">
        <v>21</v>
      </c>
      <c r="F20" s="24" t="s">
        <v>22</v>
      </c>
    </row>
    <row r="21" spans="1:6" ht="14.25" customHeight="1">
      <c r="A21" s="540" t="s">
        <v>49</v>
      </c>
      <c r="B21" s="540"/>
      <c r="C21" s="540"/>
      <c r="D21" s="540"/>
      <c r="E21" s="14">
        <v>1</v>
      </c>
      <c r="F21" s="261">
        <v>1</v>
      </c>
    </row>
    <row r="22" spans="1:6" ht="15" customHeight="1">
      <c r="A22" s="540" t="s">
        <v>50</v>
      </c>
      <c r="B22" s="540"/>
      <c r="C22" s="540"/>
      <c r="D22" s="540"/>
      <c r="E22" s="14">
        <v>1.01</v>
      </c>
      <c r="F22" s="261">
        <v>1</v>
      </c>
    </row>
    <row r="23" spans="1:6" ht="15" customHeight="1">
      <c r="A23" s="540" t="s">
        <v>51</v>
      </c>
      <c r="B23" s="540"/>
      <c r="C23" s="540"/>
      <c r="D23" s="540"/>
      <c r="E23" s="14">
        <v>1.02</v>
      </c>
      <c r="F23" s="261">
        <v>1</v>
      </c>
    </row>
    <row r="24" spans="1:6" ht="12.75">
      <c r="A24" s="541" t="s">
        <v>24</v>
      </c>
      <c r="B24" s="541"/>
      <c r="C24" s="541"/>
      <c r="D24" s="541"/>
      <c r="E24" s="27">
        <f>E21*E22*E23</f>
        <v>1.0302</v>
      </c>
      <c r="F24" s="27">
        <f>F21*F22*F23</f>
        <v>1</v>
      </c>
    </row>
    <row r="26" ht="12.75"/>
    <row r="27" ht="12.75"/>
    <row r="28" ht="12.75"/>
    <row r="29" ht="12.75"/>
    <row r="30" ht="12.75"/>
    <row r="33" ht="12.75"/>
    <row r="34" ht="12.75"/>
    <row r="35" ht="12.75"/>
    <row r="36" ht="12.75"/>
    <row r="37" ht="12.75"/>
    <row r="38" ht="12.75"/>
    <row r="39" ht="12.75"/>
    <row r="40" ht="12.75"/>
  </sheetData>
  <sheetProtection password="CE57" sheet="1" formatCells="0" formatColumns="0" formatRows="0" insertColumns="0" insertRows="0" insertHyperlinks="0" deleteColumns="0" deleteRows="0" sort="0" autoFilter="0" pivotTables="0"/>
  <mergeCells count="16">
    <mergeCell ref="C5:E5"/>
    <mergeCell ref="A13:A14"/>
    <mergeCell ref="B13:B14"/>
    <mergeCell ref="C13:E13"/>
    <mergeCell ref="A5:A6"/>
    <mergeCell ref="B5:B6"/>
    <mergeCell ref="A23:D23"/>
    <mergeCell ref="A24:D24"/>
    <mergeCell ref="A12:F12"/>
    <mergeCell ref="A4:F4"/>
    <mergeCell ref="A20:D20"/>
    <mergeCell ref="A19:F19"/>
    <mergeCell ref="A21:D21"/>
    <mergeCell ref="A22:D22"/>
    <mergeCell ref="F5:F6"/>
    <mergeCell ref="F13:F14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5"/>
  <sheetViews>
    <sheetView showZeros="0" zoomScalePageLayoutView="0" workbookViewId="0" topLeftCell="A1">
      <pane ySplit="8" topLeftCell="A9" activePane="bottomLeft" state="frozen"/>
      <selection pane="topLeft" activeCell="A1" sqref="A1"/>
      <selection pane="bottomLeft" activeCell="D30" sqref="D30"/>
    </sheetView>
  </sheetViews>
  <sheetFormatPr defaultColWidth="9.00390625" defaultRowHeight="12.75"/>
  <cols>
    <col min="1" max="1" width="42.75390625" style="0" customWidth="1"/>
    <col min="2" max="2" width="20.375" style="9" customWidth="1"/>
    <col min="3" max="3" width="14.75390625" style="9" customWidth="1"/>
    <col min="4" max="4" width="15.375" style="0" customWidth="1"/>
    <col min="5" max="5" width="15.375" style="10" customWidth="1"/>
  </cols>
  <sheetData>
    <row r="1" ht="14.25">
      <c r="E1" s="7" t="s">
        <v>164</v>
      </c>
    </row>
    <row r="2" spans="1:5" ht="14.25">
      <c r="A2" s="415" t="s">
        <v>1</v>
      </c>
      <c r="B2" s="15">
        <f>Допинф!B2</f>
        <v>0</v>
      </c>
      <c r="C2" s="11"/>
      <c r="D2" s="6"/>
      <c r="E2" s="12"/>
    </row>
    <row r="3" spans="4:5" ht="14.25">
      <c r="D3" s="192"/>
      <c r="E3" s="33"/>
    </row>
    <row r="4" spans="1:5" ht="14.25" customHeight="1">
      <c r="A4" s="534" t="s">
        <v>222</v>
      </c>
      <c r="B4" s="534"/>
      <c r="C4" s="534"/>
      <c r="D4" s="534"/>
      <c r="E4" s="534"/>
    </row>
    <row r="5" spans="2:5" ht="13.5" customHeight="1">
      <c r="B5" s="434" t="s">
        <v>223</v>
      </c>
      <c r="E5" s="179"/>
    </row>
    <row r="6" spans="1:5" ht="33.75" customHeight="1">
      <c r="A6" s="549" t="s">
        <v>165</v>
      </c>
      <c r="B6" s="551" t="s">
        <v>166</v>
      </c>
      <c r="C6" s="552"/>
      <c r="D6" s="553" t="s">
        <v>167</v>
      </c>
      <c r="E6" s="548" t="s">
        <v>225</v>
      </c>
    </row>
    <row r="7" spans="1:5" ht="35.25" customHeight="1">
      <c r="A7" s="550"/>
      <c r="B7" s="435" t="s">
        <v>168</v>
      </c>
      <c r="C7" s="436" t="s">
        <v>169</v>
      </c>
      <c r="D7" s="553"/>
      <c r="E7" s="548"/>
    </row>
    <row r="8" spans="1:5" ht="12.75">
      <c r="A8" s="195">
        <v>1</v>
      </c>
      <c r="B8" s="4">
        <v>2</v>
      </c>
      <c r="C8" s="206">
        <v>3</v>
      </c>
      <c r="D8" s="4">
        <v>4</v>
      </c>
      <c r="E8" s="4">
        <v>5</v>
      </c>
    </row>
    <row r="9" spans="1:7" ht="12.75">
      <c r="A9" s="196" t="s">
        <v>170</v>
      </c>
      <c r="B9" s="197">
        <f>IF(Допинф!B8&gt;0,'С1'!C9*10000/Допинф!B8,0)</f>
        <v>0</v>
      </c>
      <c r="C9" s="321"/>
      <c r="D9" s="191">
        <f>C9/E9</f>
        <v>0</v>
      </c>
      <c r="E9" s="158">
        <v>20</v>
      </c>
      <c r="G9" s="198"/>
    </row>
    <row r="10" spans="1:7" ht="12.75">
      <c r="A10" s="196" t="s">
        <v>171</v>
      </c>
      <c r="B10" s="197">
        <f>IF(Допинф!B$8&gt;0,'С1'!C10*10000/Допинф!B$8,0)</f>
        <v>0</v>
      </c>
      <c r="C10" s="321"/>
      <c r="D10" s="191">
        <f>C10/E10</f>
        <v>0</v>
      </c>
      <c r="E10" s="158">
        <v>25</v>
      </c>
      <c r="G10" s="198"/>
    </row>
    <row r="11" spans="1:7" ht="12.75">
      <c r="A11" s="196" t="s">
        <v>172</v>
      </c>
      <c r="B11" s="197">
        <f>IF(Допинф!B$8&gt;0,'С1'!C11*10000/Допинф!B$8,0)</f>
        <v>0</v>
      </c>
      <c r="C11" s="321"/>
      <c r="D11" s="191">
        <f>C11/E11</f>
        <v>0</v>
      </c>
      <c r="E11" s="158">
        <v>25</v>
      </c>
      <c r="G11" s="198"/>
    </row>
    <row r="12" spans="1:7" ht="12.75">
      <c r="A12" s="196" t="s">
        <v>173</v>
      </c>
      <c r="B12" s="197">
        <f>IF(Допинф!B$8&gt;0,'С1'!C12*10000/Допинф!B$8,0)</f>
        <v>0</v>
      </c>
      <c r="C12" s="321"/>
      <c r="D12" s="191">
        <f>C12/E12</f>
        <v>0</v>
      </c>
      <c r="E12" s="158">
        <v>20</v>
      </c>
      <c r="G12" s="198"/>
    </row>
    <row r="13" spans="1:7" ht="12.75">
      <c r="A13" s="196" t="s">
        <v>174</v>
      </c>
      <c r="B13" s="197">
        <f>IF(Допинф!B$8&gt;0,'С1'!C13*10000/Допинф!B$8,0)</f>
        <v>0</v>
      </c>
      <c r="C13" s="321"/>
      <c r="D13" s="191">
        <f aca="true" t="shared" si="0" ref="D13:D58">C13/E13</f>
        <v>0</v>
      </c>
      <c r="E13" s="158">
        <v>15</v>
      </c>
      <c r="G13" s="198"/>
    </row>
    <row r="14" spans="1:7" ht="12.75">
      <c r="A14" s="196" t="s">
        <v>175</v>
      </c>
      <c r="B14" s="197">
        <f>IF(Допинф!B$8&gt;0,'С1'!C14*10000/Допинф!B$8,0)</f>
        <v>0</v>
      </c>
      <c r="C14" s="321"/>
      <c r="D14" s="191">
        <f t="shared" si="0"/>
        <v>0</v>
      </c>
      <c r="E14" s="158">
        <v>10</v>
      </c>
      <c r="G14" s="198"/>
    </row>
    <row r="15" spans="1:7" ht="12.75">
      <c r="A15" s="196" t="s">
        <v>176</v>
      </c>
      <c r="B15" s="197">
        <f>IF(Допинф!B$8&gt;0,'С1'!C15*10000/Допинф!B$8,0)</f>
        <v>0</v>
      </c>
      <c r="C15" s="321"/>
      <c r="D15" s="191">
        <f t="shared" si="0"/>
        <v>0</v>
      </c>
      <c r="E15" s="158">
        <v>40</v>
      </c>
      <c r="G15" s="198"/>
    </row>
    <row r="16" spans="1:5" ht="12.75">
      <c r="A16" s="196" t="s">
        <v>177</v>
      </c>
      <c r="B16" s="197">
        <f>IF(Допинф!B$8&gt;0,'С1'!C16*10000/Допинф!B$8,0)</f>
        <v>0</v>
      </c>
      <c r="C16" s="321"/>
      <c r="D16" s="191">
        <f t="shared" si="0"/>
        <v>0</v>
      </c>
      <c r="E16" s="158">
        <v>15</v>
      </c>
    </row>
    <row r="17" spans="1:5" ht="12.75">
      <c r="A17" s="196" t="s">
        <v>178</v>
      </c>
      <c r="B17" s="197">
        <f>IF(Допинф!B$8&gt;0,'С1'!C17*10000/Допинф!B$8,0)</f>
        <v>0</v>
      </c>
      <c r="C17" s="321"/>
      <c r="D17" s="191">
        <f t="shared" si="0"/>
        <v>0</v>
      </c>
      <c r="E17" s="158">
        <v>15</v>
      </c>
    </row>
    <row r="18" spans="1:5" ht="12.75">
      <c r="A18" s="196" t="s">
        <v>179</v>
      </c>
      <c r="B18" s="197">
        <f>IF(Допинф!B$8&gt;0,'С1'!C18*10000/Допинф!B$8,0)</f>
        <v>0</v>
      </c>
      <c r="C18" s="321"/>
      <c r="D18" s="191">
        <f t="shared" si="0"/>
        <v>0</v>
      </c>
      <c r="E18" s="158">
        <v>15</v>
      </c>
    </row>
    <row r="19" spans="1:5" ht="12.75">
      <c r="A19" s="196" t="s">
        <v>180</v>
      </c>
      <c r="B19" s="197">
        <f>IF(Допинф!B$8&gt;0,'С1'!C19*10000/Допинф!B$8,0)</f>
        <v>0</v>
      </c>
      <c r="C19" s="321"/>
      <c r="D19" s="191">
        <f>C19/E19</f>
        <v>0</v>
      </c>
      <c r="E19" s="158">
        <v>15</v>
      </c>
    </row>
    <row r="20" spans="1:5" ht="12.75">
      <c r="A20" s="196" t="s">
        <v>181</v>
      </c>
      <c r="B20" s="197">
        <f>IF(Допинф!B$8&gt;0,'С1'!C20*10000/Допинф!B$8,0)</f>
        <v>0</v>
      </c>
      <c r="C20" s="321"/>
      <c r="D20" s="191">
        <f>C20/E20</f>
        <v>0</v>
      </c>
      <c r="E20" s="158">
        <v>15</v>
      </c>
    </row>
    <row r="21" spans="1:5" ht="12.75">
      <c r="A21" s="196" t="s">
        <v>182</v>
      </c>
      <c r="B21" s="197">
        <f>IF(Допинф!B$8&gt;0,'С1'!C21*10000/Допинф!B$8,0)</f>
        <v>0</v>
      </c>
      <c r="C21" s="321"/>
      <c r="D21" s="191">
        <f t="shared" si="0"/>
        <v>0</v>
      </c>
      <c r="E21" s="158">
        <v>25</v>
      </c>
    </row>
    <row r="22" spans="1:5" ht="12.75">
      <c r="A22" s="196" t="s">
        <v>183</v>
      </c>
      <c r="B22" s="197">
        <f>IF(Допинф!B$8&gt;0,'С1'!C22*10000/Допинф!B$8,0)</f>
        <v>0</v>
      </c>
      <c r="C22" s="321"/>
      <c r="D22" s="191">
        <f t="shared" si="0"/>
        <v>0</v>
      </c>
      <c r="E22" s="158">
        <v>20</v>
      </c>
    </row>
    <row r="23" spans="1:5" ht="12.75">
      <c r="A23" s="196" t="s">
        <v>184</v>
      </c>
      <c r="B23" s="197">
        <f>IF(Допинф!B$8&gt;0,'С1'!C23*10000/Допинф!B$8,0)</f>
        <v>0</v>
      </c>
      <c r="C23" s="321"/>
      <c r="D23" s="191">
        <f>C23/E23</f>
        <v>0</v>
      </c>
      <c r="E23" s="158">
        <v>15</v>
      </c>
    </row>
    <row r="24" spans="1:5" ht="12.75">
      <c r="A24" s="196" t="s">
        <v>185</v>
      </c>
      <c r="B24" s="197">
        <f>IF(Допинф!B$8&gt;0,'С1'!C24*10000/Допинф!B$8,0)</f>
        <v>0</v>
      </c>
      <c r="C24" s="321"/>
      <c r="D24" s="191">
        <f t="shared" si="0"/>
        <v>0</v>
      </c>
      <c r="E24" s="158">
        <v>15</v>
      </c>
    </row>
    <row r="25" spans="1:5" ht="12.75">
      <c r="A25" s="196" t="s">
        <v>186</v>
      </c>
      <c r="B25" s="197">
        <f>IF(Допинф!B$8&gt;0,'С1'!C25*10000/Допинф!B$8,0)</f>
        <v>0</v>
      </c>
      <c r="C25" s="321"/>
      <c r="D25" s="191">
        <f t="shared" si="0"/>
        <v>0</v>
      </c>
      <c r="E25" s="158">
        <v>18</v>
      </c>
    </row>
    <row r="26" spans="1:5" ht="12.75">
      <c r="A26" s="196" t="s">
        <v>187</v>
      </c>
      <c r="B26" s="197">
        <f>IF(Допинф!B$8&gt;0,'С1'!C26*10000/Допинф!B$8,0)</f>
        <v>0</v>
      </c>
      <c r="C26" s="321"/>
      <c r="D26" s="191">
        <f t="shared" si="0"/>
        <v>0</v>
      </c>
      <c r="E26" s="158">
        <v>20</v>
      </c>
    </row>
    <row r="27" spans="1:5" ht="12.75">
      <c r="A27" s="196" t="s">
        <v>188</v>
      </c>
      <c r="B27" s="197">
        <f>IF(Допинф!B$8&gt;0,'С1'!C27*10000/Допинф!B$8,0)</f>
        <v>0</v>
      </c>
      <c r="C27" s="321"/>
      <c r="D27" s="191">
        <f t="shared" si="0"/>
        <v>0</v>
      </c>
      <c r="E27" s="158">
        <v>20</v>
      </c>
    </row>
    <row r="28" spans="1:5" ht="12.75">
      <c r="A28" s="196" t="s">
        <v>189</v>
      </c>
      <c r="B28" s="197">
        <f>IF(Допинф!B$8&gt;0,'С1'!C28*10000/Допинф!B$8,0)</f>
        <v>0</v>
      </c>
      <c r="C28" s="321"/>
      <c r="D28" s="191">
        <f t="shared" si="0"/>
        <v>0</v>
      </c>
      <c r="E28" s="158">
        <v>10</v>
      </c>
    </row>
    <row r="29" spans="1:5" ht="12.75">
      <c r="A29" s="196" t="s">
        <v>190</v>
      </c>
      <c r="B29" s="197">
        <f>IF(Допинф!B$8&gt;0,'С1'!C29*10000/Допинф!B$8,0)</f>
        <v>0</v>
      </c>
      <c r="C29" s="321"/>
      <c r="D29" s="191">
        <f t="shared" si="0"/>
        <v>0</v>
      </c>
      <c r="E29" s="158">
        <v>10</v>
      </c>
    </row>
    <row r="30" spans="1:5" ht="12.75">
      <c r="A30" s="196" t="s">
        <v>191</v>
      </c>
      <c r="B30" s="197">
        <f>IF(Допинф!B$8&gt;0,'С1'!C30*10000/Допинф!B$8,0)</f>
        <v>0</v>
      </c>
      <c r="C30" s="321"/>
      <c r="D30" s="191">
        <f t="shared" si="0"/>
        <v>0</v>
      </c>
      <c r="E30" s="158">
        <v>15</v>
      </c>
    </row>
    <row r="31" spans="1:5" ht="12.75">
      <c r="A31" s="196" t="s">
        <v>192</v>
      </c>
      <c r="B31" s="197">
        <f>IF(Допинф!B$8&gt;0,'С1'!C31*10000/Допинф!B$8,0)</f>
        <v>0</v>
      </c>
      <c r="C31" s="321"/>
      <c r="D31" s="191">
        <f t="shared" si="0"/>
        <v>0</v>
      </c>
      <c r="E31" s="158">
        <v>10</v>
      </c>
    </row>
    <row r="32" spans="1:5" ht="12.75">
      <c r="A32" s="196" t="s">
        <v>193</v>
      </c>
      <c r="B32" s="197">
        <f>IF(Допинф!B$8&gt;0,'С1'!C32*10000/Допинф!B$8,0)</f>
        <v>0</v>
      </c>
      <c r="C32" s="321"/>
      <c r="D32" s="191">
        <f t="shared" si="0"/>
        <v>0</v>
      </c>
      <c r="E32" s="158">
        <v>10</v>
      </c>
    </row>
    <row r="33" spans="1:5" ht="12.75">
      <c r="A33" s="196" t="s">
        <v>194</v>
      </c>
      <c r="B33" s="197">
        <f>IF(Допинф!B$8&gt;0,'С1'!C33*10000/Допинф!B$8,0)</f>
        <v>0</v>
      </c>
      <c r="C33" s="321"/>
      <c r="D33" s="191">
        <f t="shared" si="0"/>
        <v>0</v>
      </c>
      <c r="E33" s="158">
        <v>25</v>
      </c>
    </row>
    <row r="34" spans="1:5" ht="12.75">
      <c r="A34" s="196" t="s">
        <v>195</v>
      </c>
      <c r="B34" s="197">
        <f>IF(Допинф!B$8&gt;0,'С1'!C34*10000/Допинф!B$8,0)</f>
        <v>0</v>
      </c>
      <c r="C34" s="321"/>
      <c r="D34" s="191">
        <f t="shared" si="0"/>
        <v>0</v>
      </c>
      <c r="E34" s="158">
        <v>25</v>
      </c>
    </row>
    <row r="35" spans="1:5" ht="12.75">
      <c r="A35" s="196" t="s">
        <v>196</v>
      </c>
      <c r="B35" s="197">
        <f>IF(Допинф!B$8&gt;0,'С1'!C35*10000/Допинф!B$8,0)</f>
        <v>0</v>
      </c>
      <c r="C35" s="321"/>
      <c r="D35" s="191">
        <f t="shared" si="0"/>
        <v>0</v>
      </c>
      <c r="E35" s="158">
        <v>30</v>
      </c>
    </row>
    <row r="36" spans="1:5" ht="12.75">
      <c r="A36" s="196" t="s">
        <v>197</v>
      </c>
      <c r="B36" s="197">
        <f>IF(Допинф!B$8&gt;0,'С1'!C36*10000/Допинф!B$8,0)</f>
        <v>0</v>
      </c>
      <c r="C36" s="321"/>
      <c r="D36" s="191">
        <f t="shared" si="0"/>
        <v>0</v>
      </c>
      <c r="E36" s="158">
        <v>15</v>
      </c>
    </row>
    <row r="37" spans="1:5" ht="12.75">
      <c r="A37" s="196" t="s">
        <v>198</v>
      </c>
      <c r="B37" s="197">
        <f>IF(Допинф!B$8&gt;0,'С1'!C37*10000/Допинф!B$8,0)</f>
        <v>0</v>
      </c>
      <c r="C37" s="321"/>
      <c r="D37" s="191">
        <f t="shared" si="0"/>
        <v>0</v>
      </c>
      <c r="E37" s="158">
        <v>25</v>
      </c>
    </row>
    <row r="38" spans="1:5" ht="12.75">
      <c r="A38" s="196" t="s">
        <v>199</v>
      </c>
      <c r="B38" s="197">
        <f>IF(Допинф!B$8&gt;0,'С1'!C38*10000/Допинф!B$8,0)</f>
        <v>0</v>
      </c>
      <c r="C38" s="321"/>
      <c r="D38" s="191">
        <f t="shared" si="0"/>
        <v>0</v>
      </c>
      <c r="E38" s="158">
        <v>30</v>
      </c>
    </row>
    <row r="39" spans="1:5" ht="12.75">
      <c r="A39" s="196" t="s">
        <v>200</v>
      </c>
      <c r="B39" s="197">
        <f>IF(Допинф!B$8&gt;0,'С1'!C39*10000/Допинф!B$8,0)</f>
        <v>0</v>
      </c>
      <c r="C39" s="321"/>
      <c r="D39" s="191">
        <f t="shared" si="0"/>
        <v>0</v>
      </c>
      <c r="E39" s="158">
        <v>15</v>
      </c>
    </row>
    <row r="40" spans="1:5" ht="12.75">
      <c r="A40" s="196" t="s">
        <v>201</v>
      </c>
      <c r="B40" s="197">
        <f>IF(Допинф!B$8&gt;0,'С1'!C40*10000/Допинф!B$8,0)</f>
        <v>0</v>
      </c>
      <c r="C40" s="321"/>
      <c r="D40" s="191">
        <f>C40/E40</f>
        <v>0</v>
      </c>
      <c r="E40" s="158">
        <v>10</v>
      </c>
    </row>
    <row r="41" spans="1:5" ht="12.75">
      <c r="A41" s="196" t="s">
        <v>202</v>
      </c>
      <c r="B41" s="197">
        <f>IF(Допинф!B$8&gt;0,'С1'!C41*10000/Допинф!B$8,0)</f>
        <v>0</v>
      </c>
      <c r="C41" s="321"/>
      <c r="D41" s="191">
        <f t="shared" si="0"/>
        <v>0</v>
      </c>
      <c r="E41" s="158">
        <v>15</v>
      </c>
    </row>
    <row r="42" spans="1:5" ht="12.75">
      <c r="A42" s="196" t="s">
        <v>203</v>
      </c>
      <c r="B42" s="197">
        <f>IF(Допинф!B$8&gt;0,'С1'!C42*10000/Допинф!B$8,0)</f>
        <v>0</v>
      </c>
      <c r="C42" s="321"/>
      <c r="D42" s="191">
        <f t="shared" si="0"/>
        <v>0</v>
      </c>
      <c r="E42" s="158">
        <v>25</v>
      </c>
    </row>
    <row r="43" spans="1:5" ht="12.75">
      <c r="A43" s="196" t="s">
        <v>204</v>
      </c>
      <c r="B43" s="197">
        <f>IF(Допинф!B$8&gt;0,'С1'!C43*10000/Допинф!B$8,0)</f>
        <v>0</v>
      </c>
      <c r="C43" s="321"/>
      <c r="D43" s="191">
        <f>C43/E43</f>
        <v>0</v>
      </c>
      <c r="E43" s="158">
        <v>20</v>
      </c>
    </row>
    <row r="44" spans="1:5" ht="12.75">
      <c r="A44" s="196" t="s">
        <v>205</v>
      </c>
      <c r="B44" s="197">
        <f>IF(Допинф!B$8&gt;0,'С1'!C44*10000/Допинф!B$8,0)</f>
        <v>0</v>
      </c>
      <c r="C44" s="321"/>
      <c r="D44" s="191">
        <f>C44/E44</f>
        <v>0</v>
      </c>
      <c r="E44" s="158">
        <v>20</v>
      </c>
    </row>
    <row r="45" spans="1:5" ht="12.75">
      <c r="A45" s="196" t="s">
        <v>206</v>
      </c>
      <c r="B45" s="197">
        <f>IF(Допинф!B$8&gt;0,'С1'!C45*10000/Допинф!B$8,0)</f>
        <v>0</v>
      </c>
      <c r="C45" s="321"/>
      <c r="D45" s="191">
        <f t="shared" si="0"/>
        <v>0</v>
      </c>
      <c r="E45" s="158">
        <v>30</v>
      </c>
    </row>
    <row r="46" spans="1:5" ht="12.75">
      <c r="A46" s="196" t="s">
        <v>207</v>
      </c>
      <c r="B46" s="197">
        <f>IF(Допинф!B$8&gt;0,'С1'!C46*10000/Допинф!B$8,0)</f>
        <v>0</v>
      </c>
      <c r="C46" s="321"/>
      <c r="D46" s="191">
        <f>C46/E46</f>
        <v>0</v>
      </c>
      <c r="E46" s="158">
        <v>15</v>
      </c>
    </row>
    <row r="47" spans="1:5" ht="12.75">
      <c r="A47" s="196" t="s">
        <v>208</v>
      </c>
      <c r="B47" s="197">
        <f>IF(Допинф!B$8&gt;0,'С1'!C47*10000/Допинф!B$8,0)</f>
        <v>0</v>
      </c>
      <c r="C47" s="321"/>
      <c r="D47" s="191">
        <f t="shared" si="0"/>
        <v>0</v>
      </c>
      <c r="E47" s="158">
        <v>15</v>
      </c>
    </row>
    <row r="48" spans="1:5" ht="12.75">
      <c r="A48" s="196" t="s">
        <v>209</v>
      </c>
      <c r="B48" s="197">
        <f>IF(Допинф!B$8&gt;0,'С1'!C48*10000/Допинф!B$8,0)</f>
        <v>0</v>
      </c>
      <c r="C48" s="321"/>
      <c r="D48" s="191">
        <f>C48/E48</f>
        <v>0</v>
      </c>
      <c r="E48" s="158">
        <v>15</v>
      </c>
    </row>
    <row r="49" spans="1:5" ht="12.75">
      <c r="A49" s="196" t="s">
        <v>210</v>
      </c>
      <c r="B49" s="197">
        <f>IF(Допинф!B$8&gt;0,'С1'!C49*10000/Допинф!B$8,0)</f>
        <v>0</v>
      </c>
      <c r="C49" s="321"/>
      <c r="D49" s="191">
        <f>C49/E49</f>
        <v>0</v>
      </c>
      <c r="E49" s="158">
        <v>15</v>
      </c>
    </row>
    <row r="50" spans="1:5" ht="12.75">
      <c r="A50" s="196" t="s">
        <v>211</v>
      </c>
      <c r="B50" s="197">
        <f>IF(Допинф!B$8&gt;0,'С1'!C50*10000/Допинф!B$8,0)</f>
        <v>0</v>
      </c>
      <c r="C50" s="321"/>
      <c r="D50" s="191">
        <f t="shared" si="0"/>
        <v>0</v>
      </c>
      <c r="E50" s="158">
        <v>15</v>
      </c>
    </row>
    <row r="51" spans="1:5" ht="12.75">
      <c r="A51" s="196" t="s">
        <v>212</v>
      </c>
      <c r="B51" s="197">
        <f>IF(Допинф!B$8&gt;0,'С1'!C51*10000/Допинф!B$8,0)</f>
        <v>0</v>
      </c>
      <c r="C51" s="321"/>
      <c r="D51" s="191">
        <f t="shared" si="0"/>
        <v>0</v>
      </c>
      <c r="E51" s="158">
        <v>15</v>
      </c>
    </row>
    <row r="52" spans="1:5" ht="12.75">
      <c r="A52" s="196" t="s">
        <v>213</v>
      </c>
      <c r="B52" s="197">
        <f>IF(Допинф!B$8&gt;0,'С1'!C52*10000/Допинф!B$8,0)</f>
        <v>0</v>
      </c>
      <c r="C52" s="321"/>
      <c r="D52" s="191">
        <f t="shared" si="0"/>
        <v>0</v>
      </c>
      <c r="E52" s="158">
        <v>15</v>
      </c>
    </row>
    <row r="53" spans="1:5" ht="12.75">
      <c r="A53" s="196" t="s">
        <v>214</v>
      </c>
      <c r="B53" s="197">
        <f>IF(Допинф!B$8&gt;0,'С1'!C53*10000/Допинф!B$8,0)</f>
        <v>0</v>
      </c>
      <c r="C53" s="321"/>
      <c r="D53" s="191">
        <f t="shared" si="0"/>
        <v>0</v>
      </c>
      <c r="E53" s="158">
        <v>15</v>
      </c>
    </row>
    <row r="54" spans="1:5" ht="12.75">
      <c r="A54" s="196" t="s">
        <v>224</v>
      </c>
      <c r="B54" s="197">
        <f>IF(Допинф!B$8&gt;0,'С1'!C54*10000/Допинф!B$8,0)</f>
        <v>0</v>
      </c>
      <c r="C54" s="321"/>
      <c r="D54" s="191">
        <f>C54/E54</f>
        <v>0</v>
      </c>
      <c r="E54" s="158">
        <v>15</v>
      </c>
    </row>
    <row r="55" spans="1:5" ht="12.75">
      <c r="A55" s="196" t="s">
        <v>215</v>
      </c>
      <c r="B55" s="197">
        <f>IF(Допинф!B$8&gt;0,'С1'!C55*10000/Допинф!B$8,0)</f>
        <v>0</v>
      </c>
      <c r="C55" s="321"/>
      <c r="D55" s="191">
        <f t="shared" si="0"/>
        <v>0</v>
      </c>
      <c r="E55" s="158">
        <v>15</v>
      </c>
    </row>
    <row r="56" spans="1:5" ht="12.75">
      <c r="A56" s="196" t="s">
        <v>216</v>
      </c>
      <c r="B56" s="197">
        <f>IF(Допинф!B$8&gt;0,'С1'!C56*10000/Допинф!B$8,0)</f>
        <v>0</v>
      </c>
      <c r="C56" s="134"/>
      <c r="D56" s="191">
        <f t="shared" si="0"/>
        <v>0</v>
      </c>
      <c r="E56" s="158">
        <v>15</v>
      </c>
    </row>
    <row r="57" spans="1:5" ht="12.75">
      <c r="A57" s="196" t="s">
        <v>217</v>
      </c>
      <c r="B57" s="197">
        <f>IF(Допинф!B$8&gt;0,'С1'!C57*10000/Допинф!B$8,0)</f>
        <v>0</v>
      </c>
      <c r="C57" s="321"/>
      <c r="D57" s="191">
        <f t="shared" si="0"/>
        <v>0</v>
      </c>
      <c r="E57" s="158">
        <v>15</v>
      </c>
    </row>
    <row r="58" spans="1:5" ht="12.75">
      <c r="A58" s="196" t="s">
        <v>218</v>
      </c>
      <c r="B58" s="197">
        <f>IF(Допинф!B$8&gt;0,'С1'!C58*10000/Допинф!B$8,0)</f>
        <v>0</v>
      </c>
      <c r="C58" s="328">
        <f>C61</f>
        <v>0</v>
      </c>
      <c r="D58" s="191">
        <f t="shared" si="0"/>
        <v>0</v>
      </c>
      <c r="E58" s="158">
        <v>15</v>
      </c>
    </row>
    <row r="59" spans="1:5" ht="14.25">
      <c r="A59" s="199" t="s">
        <v>91</v>
      </c>
      <c r="B59" s="208">
        <f>IF(Допинф!B$8&gt;0,'С1'!C59*10000/Допинф!B$8,0)</f>
        <v>0</v>
      </c>
      <c r="C59" s="207">
        <f>SUM(C9:C58)</f>
        <v>0</v>
      </c>
      <c r="D59" s="207">
        <f>SUM(D9:D58)</f>
        <v>0</v>
      </c>
      <c r="E59" s="158"/>
    </row>
    <row r="60" spans="1:5" ht="12.75">
      <c r="A60" s="200"/>
      <c r="B60" s="201"/>
      <c r="C60" s="209"/>
      <c r="D60" s="191"/>
      <c r="E60" s="158"/>
    </row>
    <row r="61" spans="1:5" ht="12.75">
      <c r="A61" s="202" t="s">
        <v>219</v>
      </c>
      <c r="B61" s="203"/>
      <c r="C61" s="210">
        <f>C62+C63+C64+C65</f>
        <v>0</v>
      </c>
      <c r="D61" s="191"/>
      <c r="E61" s="158"/>
    </row>
    <row r="62" spans="1:5" ht="25.5">
      <c r="A62" s="204" t="s">
        <v>220</v>
      </c>
      <c r="B62" s="197">
        <f>IF(Допинф!B$8&gt;0,'С1'!C62*10000/Допинф!B$8,0)</f>
        <v>0</v>
      </c>
      <c r="C62" s="327"/>
      <c r="D62" s="191">
        <f>C62/E62</f>
        <v>0</v>
      </c>
      <c r="E62" s="158">
        <v>15</v>
      </c>
    </row>
    <row r="63" spans="1:5" ht="25.5">
      <c r="A63" s="204" t="s">
        <v>221</v>
      </c>
      <c r="B63" s="197">
        <f>IF(Допинф!B$8&gt;0,'С1'!C63*10000/Допинф!B$8,0)</f>
        <v>0</v>
      </c>
      <c r="C63" s="331"/>
      <c r="D63" s="191">
        <f>C63/E63</f>
        <v>0</v>
      </c>
      <c r="E63" s="158">
        <v>15</v>
      </c>
    </row>
    <row r="64" spans="1:5" ht="12.75">
      <c r="A64" s="205"/>
      <c r="B64" s="197">
        <f>IF(Допинф!B$8&gt;0,'С1'!C64*10000/Допинф!B$8,0)</f>
        <v>0</v>
      </c>
      <c r="C64" s="331"/>
      <c r="D64" s="191">
        <f>C64/E64</f>
        <v>0</v>
      </c>
      <c r="E64" s="158">
        <v>15</v>
      </c>
    </row>
    <row r="65" spans="1:5" ht="12.75">
      <c r="A65" s="205"/>
      <c r="B65" s="197">
        <f>IF(Допинф!B$8&gt;0,'С1'!C65*10000/Допинф!B$8,0)</f>
        <v>0</v>
      </c>
      <c r="C65" s="331"/>
      <c r="D65" s="191">
        <f>C65/E65</f>
        <v>0</v>
      </c>
      <c r="E65" s="158">
        <v>15</v>
      </c>
    </row>
  </sheetData>
  <sheetProtection password="CE4B" sheet="1" formatCells="0" formatColumns="0" formatRows="0" insertColumns="0" insertRows="0" insertHyperlinks="0" deleteColumns="0" deleteRows="0" sort="0" autoFilter="0" pivotTables="0"/>
  <mergeCells count="5">
    <mergeCell ref="A4:E4"/>
    <mergeCell ref="E6:E7"/>
    <mergeCell ref="A6:A7"/>
    <mergeCell ref="B6:C6"/>
    <mergeCell ref="D6:D7"/>
  </mergeCells>
  <printOptions horizontalCentered="1"/>
  <pageMargins left="0.7874015748031497" right="0.3937007874015748" top="0.5905511811023623" bottom="0.3937007874015748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0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I32" sqref="I32"/>
    </sheetView>
  </sheetViews>
  <sheetFormatPr defaultColWidth="9.00390625" defaultRowHeight="12.75"/>
  <cols>
    <col min="1" max="1" width="49.75390625" style="10" customWidth="1"/>
    <col min="2" max="2" width="14.00390625" style="10" customWidth="1"/>
    <col min="3" max="3" width="16.125" style="10" customWidth="1"/>
    <col min="4" max="4" width="13.125" style="10" customWidth="1"/>
    <col min="5" max="6" width="14.00390625" style="10" customWidth="1"/>
    <col min="7" max="7" width="8.00390625" style="195" customWidth="1"/>
  </cols>
  <sheetData>
    <row r="1" ht="14.25">
      <c r="F1" s="7" t="s">
        <v>226</v>
      </c>
    </row>
    <row r="2" spans="1:7" ht="14.25">
      <c r="A2" s="13" t="s">
        <v>8</v>
      </c>
      <c r="B2" s="169">
        <f>Допинф!B2</f>
        <v>0</v>
      </c>
      <c r="C2" s="5"/>
      <c r="D2" s="5"/>
      <c r="E2" s="6"/>
      <c r="F2" s="12"/>
      <c r="G2" s="218"/>
    </row>
    <row r="4" spans="1:7" ht="27.75" customHeight="1">
      <c r="A4" s="530" t="s">
        <v>233</v>
      </c>
      <c r="B4" s="530"/>
      <c r="C4" s="530"/>
      <c r="D4" s="530"/>
      <c r="E4" s="530"/>
      <c r="F4" s="530"/>
      <c r="G4" s="530"/>
    </row>
    <row r="5" spans="1:7" ht="63.75" customHeight="1">
      <c r="A5" s="549" t="s">
        <v>165</v>
      </c>
      <c r="B5" s="554" t="s">
        <v>227</v>
      </c>
      <c r="C5" s="555"/>
      <c r="D5" s="556" t="s">
        <v>228</v>
      </c>
      <c r="E5" s="557"/>
      <c r="F5" s="557"/>
      <c r="G5" s="558"/>
    </row>
    <row r="6" spans="1:7" ht="64.5" customHeight="1">
      <c r="A6" s="550"/>
      <c r="B6" s="194" t="s">
        <v>264</v>
      </c>
      <c r="C6" s="211" t="s">
        <v>230</v>
      </c>
      <c r="D6" s="212" t="s">
        <v>231</v>
      </c>
      <c r="E6" s="194" t="s">
        <v>232</v>
      </c>
      <c r="F6" s="211" t="s">
        <v>230</v>
      </c>
      <c r="G6" s="212" t="s">
        <v>20</v>
      </c>
    </row>
    <row r="7" spans="1:7" ht="12.75" customHeight="1">
      <c r="A7" s="193">
        <v>1</v>
      </c>
      <c r="B7" s="23">
        <v>2</v>
      </c>
      <c r="C7" s="193">
        <v>3</v>
      </c>
      <c r="D7" s="193">
        <v>4</v>
      </c>
      <c r="E7" s="23">
        <v>5</v>
      </c>
      <c r="F7" s="193">
        <v>6</v>
      </c>
      <c r="G7" s="193">
        <v>7</v>
      </c>
    </row>
    <row r="8" spans="1:7" ht="25.5">
      <c r="A8" s="437" t="s">
        <v>275</v>
      </c>
      <c r="B8" s="438">
        <v>2.4964</v>
      </c>
      <c r="C8" s="439">
        <v>2.5</v>
      </c>
      <c r="D8" s="219">
        <f>'С1'!D59</f>
        <v>0</v>
      </c>
      <c r="E8" s="253">
        <f>C8*D8</f>
        <v>0</v>
      </c>
      <c r="F8" s="154"/>
      <c r="G8" s="253">
        <f>D8+E8+F8</f>
        <v>0</v>
      </c>
    </row>
    <row r="9" spans="1:7" ht="12.75">
      <c r="A9" s="56" t="s">
        <v>156</v>
      </c>
      <c r="B9" s="251"/>
      <c r="C9" s="214"/>
      <c r="D9" s="215"/>
      <c r="E9" s="216">
        <f>B9*D9</f>
        <v>0</v>
      </c>
      <c r="F9" s="146"/>
      <c r="G9" s="216">
        <f>D9+E9+F9</f>
        <v>0</v>
      </c>
    </row>
    <row r="10" spans="1:7" ht="12.75">
      <c r="A10" s="42" t="s">
        <v>132</v>
      </c>
      <c r="B10" s="251" t="s">
        <v>32</v>
      </c>
      <c r="C10" s="251" t="s">
        <v>32</v>
      </c>
      <c r="D10" s="251" t="s">
        <v>32</v>
      </c>
      <c r="E10" s="251" t="s">
        <v>32</v>
      </c>
      <c r="F10" s="251" t="s">
        <v>32</v>
      </c>
      <c r="G10" s="251" t="s">
        <v>32</v>
      </c>
    </row>
    <row r="11" spans="1:7" ht="12.75">
      <c r="A11" s="43" t="s">
        <v>133</v>
      </c>
      <c r="B11" s="251" t="s">
        <v>32</v>
      </c>
      <c r="C11" s="251" t="s">
        <v>32</v>
      </c>
      <c r="D11" s="251" t="s">
        <v>32</v>
      </c>
      <c r="E11" s="251" t="s">
        <v>32</v>
      </c>
      <c r="F11" s="251" t="s">
        <v>32</v>
      </c>
      <c r="G11" s="251" t="s">
        <v>32</v>
      </c>
    </row>
    <row r="12" spans="1:7" ht="12.75">
      <c r="A12" s="43" t="s">
        <v>134</v>
      </c>
      <c r="B12" s="251" t="s">
        <v>32</v>
      </c>
      <c r="C12" s="251" t="s">
        <v>32</v>
      </c>
      <c r="D12" s="251" t="s">
        <v>32</v>
      </c>
      <c r="E12" s="251" t="s">
        <v>32</v>
      </c>
      <c r="F12" s="251" t="s">
        <v>32</v>
      </c>
      <c r="G12" s="251" t="s">
        <v>32</v>
      </c>
    </row>
    <row r="13" spans="1:7" ht="12.75">
      <c r="A13" s="132" t="s">
        <v>161</v>
      </c>
      <c r="B13" s="252" t="s">
        <v>32</v>
      </c>
      <c r="C13" s="252" t="s">
        <v>32</v>
      </c>
      <c r="D13" s="252" t="s">
        <v>32</v>
      </c>
      <c r="E13" s="252" t="s">
        <v>32</v>
      </c>
      <c r="F13" s="252" t="s">
        <v>32</v>
      </c>
      <c r="G13" s="252" t="s">
        <v>32</v>
      </c>
    </row>
    <row r="14" spans="1:7" ht="12.75">
      <c r="A14" s="56" t="s">
        <v>156</v>
      </c>
      <c r="B14" s="251"/>
      <c r="C14" s="251"/>
      <c r="D14" s="251"/>
      <c r="E14" s="251"/>
      <c r="F14" s="251"/>
      <c r="G14" s="251"/>
    </row>
    <row r="15" spans="1:7" ht="12.75">
      <c r="A15" s="53" t="s">
        <v>7</v>
      </c>
      <c r="B15" s="251" t="s">
        <v>32</v>
      </c>
      <c r="C15" s="251" t="s">
        <v>32</v>
      </c>
      <c r="D15" s="251" t="s">
        <v>32</v>
      </c>
      <c r="E15" s="251" t="s">
        <v>32</v>
      </c>
      <c r="F15" s="251" t="s">
        <v>32</v>
      </c>
      <c r="G15" s="251" t="s">
        <v>32</v>
      </c>
    </row>
    <row r="16" spans="1:7" ht="12.75">
      <c r="A16" s="43" t="s">
        <v>78</v>
      </c>
      <c r="B16" s="251" t="s">
        <v>32</v>
      </c>
      <c r="C16" s="251" t="s">
        <v>32</v>
      </c>
      <c r="D16" s="251" t="s">
        <v>32</v>
      </c>
      <c r="E16" s="251" t="s">
        <v>32</v>
      </c>
      <c r="F16" s="251" t="s">
        <v>32</v>
      </c>
      <c r="G16" s="251" t="s">
        <v>32</v>
      </c>
    </row>
    <row r="17" spans="1:7" ht="14.25">
      <c r="A17" s="53" t="s">
        <v>131</v>
      </c>
      <c r="B17" s="251" t="s">
        <v>32</v>
      </c>
      <c r="C17" s="251" t="s">
        <v>32</v>
      </c>
      <c r="D17" s="251" t="s">
        <v>32</v>
      </c>
      <c r="E17" s="251" t="s">
        <v>32</v>
      </c>
      <c r="F17" s="251" t="s">
        <v>32</v>
      </c>
      <c r="G17" s="251" t="s">
        <v>32</v>
      </c>
    </row>
    <row r="18" spans="1:7" ht="36.75" customHeight="1">
      <c r="A18" s="440" t="s">
        <v>260</v>
      </c>
      <c r="B18" s="254"/>
      <c r="C18" s="255"/>
      <c r="D18" s="219"/>
      <c r="E18" s="253">
        <f>B18*D18</f>
        <v>0</v>
      </c>
      <c r="F18" s="253">
        <f>F23</f>
        <v>0</v>
      </c>
      <c r="G18" s="253">
        <f>D18+E18+F18</f>
        <v>0</v>
      </c>
    </row>
    <row r="19" spans="1:7" ht="17.25" customHeight="1">
      <c r="A19" s="441" t="s">
        <v>159</v>
      </c>
      <c r="B19" s="252"/>
      <c r="C19" s="256"/>
      <c r="D19" s="219"/>
      <c r="E19" s="253">
        <f>E52</f>
        <v>0</v>
      </c>
      <c r="F19" s="154"/>
      <c r="G19" s="253">
        <f>D19+E19+F19</f>
        <v>0</v>
      </c>
    </row>
    <row r="20" spans="1:7" ht="34.5" customHeight="1">
      <c r="A20" s="442" t="s">
        <v>94</v>
      </c>
      <c r="B20" s="220">
        <v>1.5</v>
      </c>
      <c r="C20" s="255"/>
      <c r="D20" s="219">
        <f>Допинф!C21/20</f>
        <v>0</v>
      </c>
      <c r="E20" s="253">
        <f>B20*D20</f>
        <v>0</v>
      </c>
      <c r="F20" s="154"/>
      <c r="G20" s="253">
        <f>D20+E20+F20</f>
        <v>0</v>
      </c>
    </row>
    <row r="21" spans="1:7" ht="14.25">
      <c r="A21" s="174" t="s">
        <v>91</v>
      </c>
      <c r="B21" s="252"/>
      <c r="C21" s="255"/>
      <c r="D21" s="219">
        <f>D8+D18+D19+D20</f>
        <v>0</v>
      </c>
      <c r="E21" s="219">
        <f>E8+E18+E19+E20</f>
        <v>0</v>
      </c>
      <c r="F21" s="219">
        <f>F8+F18+F19+F20</f>
        <v>0</v>
      </c>
      <c r="G21" s="253">
        <f>D21+E21+F21</f>
        <v>0</v>
      </c>
    </row>
    <row r="22" spans="1:6" ht="12.75">
      <c r="A22" s="32"/>
      <c r="B22" s="8"/>
      <c r="C22" s="8"/>
      <c r="D22" s="8"/>
      <c r="E22" s="8"/>
      <c r="F22" s="8"/>
    </row>
    <row r="23" spans="1:7" ht="27" customHeight="1">
      <c r="A23" s="443" t="s">
        <v>146</v>
      </c>
      <c r="B23" s="154" t="s">
        <v>32</v>
      </c>
      <c r="C23" s="154" t="s">
        <v>32</v>
      </c>
      <c r="D23" s="154" t="s">
        <v>32</v>
      </c>
      <c r="E23" s="154" t="s">
        <v>32</v>
      </c>
      <c r="F23" s="253">
        <f>SUM(F24:F33)</f>
        <v>0</v>
      </c>
      <c r="G23" s="217" t="s">
        <v>32</v>
      </c>
    </row>
    <row r="24" spans="1:7" ht="15.75">
      <c r="A24" s="445" t="s">
        <v>81</v>
      </c>
      <c r="B24" s="446" t="s">
        <v>32</v>
      </c>
      <c r="C24" s="444">
        <v>0.392</v>
      </c>
      <c r="D24" s="146" t="s">
        <v>32</v>
      </c>
      <c r="E24" s="146" t="s">
        <v>32</v>
      </c>
      <c r="F24" s="257">
        <f>B8*D8*C24</f>
        <v>0</v>
      </c>
      <c r="G24" s="213" t="s">
        <v>32</v>
      </c>
    </row>
    <row r="25" spans="1:7" ht="15" customHeight="1">
      <c r="A25" s="43" t="s">
        <v>152</v>
      </c>
      <c r="B25" s="146" t="s">
        <v>32</v>
      </c>
      <c r="C25" s="146" t="s">
        <v>32</v>
      </c>
      <c r="D25" s="146" t="s">
        <v>32</v>
      </c>
      <c r="E25" s="146" t="s">
        <v>32</v>
      </c>
      <c r="F25" s="333"/>
      <c r="G25" s="213" t="s">
        <v>32</v>
      </c>
    </row>
    <row r="26" spans="1:7" ht="15.75">
      <c r="A26" s="445" t="s">
        <v>149</v>
      </c>
      <c r="B26" s="445" t="s">
        <v>32</v>
      </c>
      <c r="C26" s="447">
        <v>0.19</v>
      </c>
      <c r="D26" s="146" t="s">
        <v>32</v>
      </c>
      <c r="E26" s="146" t="s">
        <v>32</v>
      </c>
      <c r="F26" s="257">
        <f>B8*D8*C26</f>
        <v>0</v>
      </c>
      <c r="G26" s="213" t="s">
        <v>32</v>
      </c>
    </row>
    <row r="27" spans="1:7" ht="15.75">
      <c r="A27" s="445" t="s">
        <v>147</v>
      </c>
      <c r="B27" s="445" t="s">
        <v>32</v>
      </c>
      <c r="C27" s="447">
        <v>0.05</v>
      </c>
      <c r="D27" s="146" t="s">
        <v>32</v>
      </c>
      <c r="E27" s="146" t="s">
        <v>32</v>
      </c>
      <c r="F27" s="257">
        <f>B8*D8*C27</f>
        <v>0</v>
      </c>
      <c r="G27" s="213" t="s">
        <v>32</v>
      </c>
    </row>
    <row r="28" spans="1:7" ht="15.75">
      <c r="A28" s="448" t="s">
        <v>148</v>
      </c>
      <c r="B28" s="445" t="s">
        <v>32</v>
      </c>
      <c r="C28" s="447">
        <v>0.166</v>
      </c>
      <c r="D28" s="146" t="s">
        <v>32</v>
      </c>
      <c r="E28" s="146" t="s">
        <v>32</v>
      </c>
      <c r="F28" s="257">
        <f>B8*D8*C28</f>
        <v>0</v>
      </c>
      <c r="G28" s="213" t="s">
        <v>32</v>
      </c>
    </row>
    <row r="29" spans="1:7" ht="12.75">
      <c r="A29" s="155" t="s">
        <v>150</v>
      </c>
      <c r="B29" s="146" t="s">
        <v>32</v>
      </c>
      <c r="C29" s="146" t="s">
        <v>32</v>
      </c>
      <c r="D29" s="146" t="s">
        <v>32</v>
      </c>
      <c r="E29" s="146" t="s">
        <v>32</v>
      </c>
      <c r="F29" s="333"/>
      <c r="G29" s="213" t="s">
        <v>32</v>
      </c>
    </row>
    <row r="30" spans="1:7" ht="12.75">
      <c r="A30" s="156" t="s">
        <v>93</v>
      </c>
      <c r="B30" s="146" t="s">
        <v>32</v>
      </c>
      <c r="C30" s="146" t="s">
        <v>32</v>
      </c>
      <c r="D30" s="146" t="s">
        <v>32</v>
      </c>
      <c r="E30" s="146" t="s">
        <v>32</v>
      </c>
      <c r="F30" s="333"/>
      <c r="G30" s="213" t="s">
        <v>32</v>
      </c>
    </row>
    <row r="31" spans="1:7" ht="12.75">
      <c r="A31" s="157" t="s">
        <v>151</v>
      </c>
      <c r="B31" s="146" t="s">
        <v>32</v>
      </c>
      <c r="C31" s="146" t="s">
        <v>32</v>
      </c>
      <c r="D31" s="146" t="s">
        <v>32</v>
      </c>
      <c r="E31" s="146" t="s">
        <v>32</v>
      </c>
      <c r="F31" s="333"/>
      <c r="G31" s="213" t="s">
        <v>32</v>
      </c>
    </row>
    <row r="32" spans="1:7" ht="12.75">
      <c r="A32" s="157" t="s">
        <v>6</v>
      </c>
      <c r="B32" s="146" t="s">
        <v>32</v>
      </c>
      <c r="C32" s="146" t="s">
        <v>32</v>
      </c>
      <c r="D32" s="146" t="s">
        <v>32</v>
      </c>
      <c r="E32" s="146" t="s">
        <v>32</v>
      </c>
      <c r="F32" s="333"/>
      <c r="G32" s="213" t="s">
        <v>32</v>
      </c>
    </row>
    <row r="33" spans="1:7" ht="12.75">
      <c r="A33" s="148" t="s">
        <v>144</v>
      </c>
      <c r="B33" s="146" t="s">
        <v>32</v>
      </c>
      <c r="C33" s="146" t="s">
        <v>32</v>
      </c>
      <c r="D33" s="146" t="s">
        <v>32</v>
      </c>
      <c r="E33" s="146" t="s">
        <v>32</v>
      </c>
      <c r="F33" s="257">
        <f>SUM(F34:F50)</f>
        <v>0</v>
      </c>
      <c r="G33" s="213" t="s">
        <v>32</v>
      </c>
    </row>
    <row r="34" spans="1:7" ht="12.75">
      <c r="A34" s="158" t="s">
        <v>82</v>
      </c>
      <c r="B34" s="146" t="s">
        <v>32</v>
      </c>
      <c r="C34" s="146" t="s">
        <v>32</v>
      </c>
      <c r="D34" s="146" t="s">
        <v>32</v>
      </c>
      <c r="E34" s="146" t="s">
        <v>32</v>
      </c>
      <c r="F34" s="333"/>
      <c r="G34" s="213" t="s">
        <v>32</v>
      </c>
    </row>
    <row r="35" spans="1:7" ht="12.75">
      <c r="A35" s="159" t="s">
        <v>4</v>
      </c>
      <c r="B35" s="146" t="s">
        <v>32</v>
      </c>
      <c r="C35" s="146" t="s">
        <v>32</v>
      </c>
      <c r="D35" s="146" t="s">
        <v>32</v>
      </c>
      <c r="E35" s="146" t="s">
        <v>32</v>
      </c>
      <c r="F35" s="333"/>
      <c r="G35" s="213" t="s">
        <v>32</v>
      </c>
    </row>
    <row r="36" spans="1:7" ht="12.75">
      <c r="A36" s="161" t="s">
        <v>80</v>
      </c>
      <c r="B36" s="146" t="s">
        <v>32</v>
      </c>
      <c r="C36" s="146" t="s">
        <v>32</v>
      </c>
      <c r="D36" s="146" t="s">
        <v>32</v>
      </c>
      <c r="E36" s="146" t="s">
        <v>32</v>
      </c>
      <c r="F36" s="333"/>
      <c r="G36" s="213" t="s">
        <v>32</v>
      </c>
    </row>
    <row r="37" spans="1:7" ht="12.75">
      <c r="A37" s="159" t="s">
        <v>83</v>
      </c>
      <c r="B37" s="146" t="s">
        <v>32</v>
      </c>
      <c r="C37" s="146" t="s">
        <v>32</v>
      </c>
      <c r="D37" s="146" t="s">
        <v>32</v>
      </c>
      <c r="E37" s="146" t="s">
        <v>32</v>
      </c>
      <c r="F37" s="333"/>
      <c r="G37" s="213" t="s">
        <v>32</v>
      </c>
    </row>
    <row r="38" spans="1:7" ht="12.75">
      <c r="A38" s="158" t="s">
        <v>88</v>
      </c>
      <c r="B38" s="146" t="s">
        <v>32</v>
      </c>
      <c r="C38" s="146" t="s">
        <v>32</v>
      </c>
      <c r="D38" s="146" t="s">
        <v>32</v>
      </c>
      <c r="E38" s="146" t="s">
        <v>32</v>
      </c>
      <c r="F38" s="333"/>
      <c r="G38" s="213" t="s">
        <v>32</v>
      </c>
    </row>
    <row r="39" spans="1:7" ht="14.25" customHeight="1">
      <c r="A39" s="158" t="s">
        <v>89</v>
      </c>
      <c r="B39" s="146" t="s">
        <v>32</v>
      </c>
      <c r="C39" s="146" t="s">
        <v>32</v>
      </c>
      <c r="D39" s="146" t="s">
        <v>32</v>
      </c>
      <c r="E39" s="146" t="s">
        <v>32</v>
      </c>
      <c r="F39" s="333"/>
      <c r="G39" s="213" t="s">
        <v>32</v>
      </c>
    </row>
    <row r="40" spans="1:7" ht="13.5" customHeight="1">
      <c r="A40" s="158" t="s">
        <v>5</v>
      </c>
      <c r="B40" s="146" t="s">
        <v>32</v>
      </c>
      <c r="C40" s="146" t="s">
        <v>32</v>
      </c>
      <c r="D40" s="146" t="s">
        <v>32</v>
      </c>
      <c r="E40" s="146" t="s">
        <v>32</v>
      </c>
      <c r="F40" s="333"/>
      <c r="G40" s="213" t="s">
        <v>32</v>
      </c>
    </row>
    <row r="41" spans="1:7" ht="12.75">
      <c r="A41" s="158" t="s">
        <v>90</v>
      </c>
      <c r="B41" s="146" t="s">
        <v>32</v>
      </c>
      <c r="C41" s="146" t="s">
        <v>32</v>
      </c>
      <c r="D41" s="146" t="s">
        <v>32</v>
      </c>
      <c r="E41" s="146" t="s">
        <v>32</v>
      </c>
      <c r="F41" s="333"/>
      <c r="G41" s="213" t="s">
        <v>32</v>
      </c>
    </row>
    <row r="42" spans="1:7" ht="12.75">
      <c r="A42" s="160" t="s">
        <v>153</v>
      </c>
      <c r="B42" s="146" t="s">
        <v>32</v>
      </c>
      <c r="C42" s="146" t="s">
        <v>32</v>
      </c>
      <c r="D42" s="146" t="s">
        <v>32</v>
      </c>
      <c r="E42" s="146" t="s">
        <v>32</v>
      </c>
      <c r="F42" s="333"/>
      <c r="G42" s="213" t="s">
        <v>32</v>
      </c>
    </row>
    <row r="43" spans="1:7" ht="12.75">
      <c r="A43" s="158" t="s">
        <v>84</v>
      </c>
      <c r="B43" s="146" t="s">
        <v>32</v>
      </c>
      <c r="C43" s="146" t="s">
        <v>32</v>
      </c>
      <c r="D43" s="146" t="s">
        <v>32</v>
      </c>
      <c r="E43" s="146" t="s">
        <v>32</v>
      </c>
      <c r="F43" s="333"/>
      <c r="G43" s="213" t="s">
        <v>32</v>
      </c>
    </row>
    <row r="44" spans="1:7" ht="12.75">
      <c r="A44" s="158" t="s">
        <v>85</v>
      </c>
      <c r="B44" s="146" t="s">
        <v>32</v>
      </c>
      <c r="C44" s="146" t="s">
        <v>32</v>
      </c>
      <c r="D44" s="146" t="s">
        <v>32</v>
      </c>
      <c r="E44" s="146" t="s">
        <v>32</v>
      </c>
      <c r="F44" s="333"/>
      <c r="G44" s="213" t="s">
        <v>32</v>
      </c>
    </row>
    <row r="45" spans="1:7" ht="12.75">
      <c r="A45" s="158" t="s">
        <v>87</v>
      </c>
      <c r="B45" s="146" t="s">
        <v>32</v>
      </c>
      <c r="C45" s="146" t="s">
        <v>32</v>
      </c>
      <c r="D45" s="146" t="s">
        <v>32</v>
      </c>
      <c r="E45" s="146" t="s">
        <v>32</v>
      </c>
      <c r="F45" s="333"/>
      <c r="G45" s="213" t="s">
        <v>32</v>
      </c>
    </row>
    <row r="46" spans="1:7" ht="12.75">
      <c r="A46" s="158" t="s">
        <v>86</v>
      </c>
      <c r="B46" s="146" t="s">
        <v>32</v>
      </c>
      <c r="C46" s="146" t="s">
        <v>32</v>
      </c>
      <c r="D46" s="146" t="s">
        <v>32</v>
      </c>
      <c r="E46" s="146" t="s">
        <v>32</v>
      </c>
      <c r="F46" s="333"/>
      <c r="G46" s="213" t="s">
        <v>32</v>
      </c>
    </row>
    <row r="47" spans="1:7" ht="15.75">
      <c r="A47" s="449" t="s">
        <v>163</v>
      </c>
      <c r="B47" s="446" t="s">
        <v>32</v>
      </c>
      <c r="C47" s="444">
        <v>0.202</v>
      </c>
      <c r="D47" s="146" t="s">
        <v>32</v>
      </c>
      <c r="E47" s="146" t="s">
        <v>32</v>
      </c>
      <c r="F47" s="257">
        <f>B8*D8*C47</f>
        <v>0</v>
      </c>
      <c r="G47" s="213" t="s">
        <v>32</v>
      </c>
    </row>
    <row r="48" spans="1:7" ht="12.75">
      <c r="A48" s="189" t="s">
        <v>273</v>
      </c>
      <c r="B48" s="146" t="s">
        <v>32</v>
      </c>
      <c r="C48" s="146" t="s">
        <v>32</v>
      </c>
      <c r="D48" s="146" t="s">
        <v>32</v>
      </c>
      <c r="E48" s="146" t="s">
        <v>32</v>
      </c>
      <c r="F48" s="333"/>
      <c r="G48" s="213" t="s">
        <v>32</v>
      </c>
    </row>
    <row r="49" spans="1:7" ht="12.75">
      <c r="A49" s="164"/>
      <c r="B49" s="146" t="s">
        <v>32</v>
      </c>
      <c r="C49" s="146" t="s">
        <v>32</v>
      </c>
      <c r="D49" s="146" t="s">
        <v>32</v>
      </c>
      <c r="E49" s="146" t="s">
        <v>32</v>
      </c>
      <c r="F49" s="332"/>
      <c r="G49" s="213" t="s">
        <v>32</v>
      </c>
    </row>
    <row r="50" spans="1:7" ht="12.75">
      <c r="A50" s="165"/>
      <c r="B50" s="146" t="s">
        <v>32</v>
      </c>
      <c r="C50" s="146" t="s">
        <v>32</v>
      </c>
      <c r="D50" s="146" t="s">
        <v>32</v>
      </c>
      <c r="E50" s="146" t="s">
        <v>32</v>
      </c>
      <c r="F50" s="333"/>
      <c r="G50" s="213" t="s">
        <v>32</v>
      </c>
    </row>
    <row r="51" spans="1:7" ht="12.75">
      <c r="A51" s="176"/>
      <c r="B51" s="146"/>
      <c r="C51" s="146"/>
      <c r="D51" s="146"/>
      <c r="E51" s="146"/>
      <c r="F51" s="221"/>
      <c r="G51" s="213"/>
    </row>
    <row r="52" spans="1:7" ht="15.75">
      <c r="A52" s="450" t="s">
        <v>261</v>
      </c>
      <c r="B52" s="154" t="s">
        <v>32</v>
      </c>
      <c r="C52" s="154" t="s">
        <v>32</v>
      </c>
      <c r="D52" s="154" t="s">
        <v>32</v>
      </c>
      <c r="E52" s="154">
        <f>E53+E54+E55</f>
        <v>0</v>
      </c>
      <c r="F52" s="217" t="s">
        <v>32</v>
      </c>
      <c r="G52" s="154" t="s">
        <v>32</v>
      </c>
    </row>
    <row r="53" spans="1:7" ht="16.5" customHeight="1">
      <c r="A53" s="151" t="s">
        <v>263</v>
      </c>
      <c r="B53" s="146" t="s">
        <v>32</v>
      </c>
      <c r="C53" s="146" t="s">
        <v>32</v>
      </c>
      <c r="D53" s="146" t="s">
        <v>32</v>
      </c>
      <c r="E53" s="332"/>
      <c r="F53" s="213" t="s">
        <v>32</v>
      </c>
      <c r="G53" s="146" t="s">
        <v>32</v>
      </c>
    </row>
    <row r="54" spans="1:7" ht="12.75">
      <c r="A54" s="151" t="s">
        <v>142</v>
      </c>
      <c r="B54" s="146" t="s">
        <v>32</v>
      </c>
      <c r="C54" s="146" t="s">
        <v>32</v>
      </c>
      <c r="D54" s="146" t="s">
        <v>32</v>
      </c>
      <c r="E54" s="332"/>
      <c r="F54" s="213" t="s">
        <v>32</v>
      </c>
      <c r="G54" s="146" t="s">
        <v>32</v>
      </c>
    </row>
    <row r="55" spans="1:7" ht="13.5" customHeight="1">
      <c r="A55" s="152" t="s">
        <v>141</v>
      </c>
      <c r="B55" s="146" t="s">
        <v>32</v>
      </c>
      <c r="C55" s="146" t="s">
        <v>32</v>
      </c>
      <c r="D55" s="146" t="s">
        <v>32</v>
      </c>
      <c r="E55" s="332"/>
      <c r="F55" s="213" t="s">
        <v>32</v>
      </c>
      <c r="G55" s="146" t="s">
        <v>32</v>
      </c>
    </row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3.5" customHeight="1"/>
    <row r="70" ht="12.75">
      <c r="A70" s="222"/>
    </row>
  </sheetData>
  <sheetProtection password="CE47" sheet="1" formatCells="0" formatColumns="0" formatRows="0" insertColumns="0" insertRows="0" insertHyperlinks="0" deleteColumns="0" deleteRows="0" sort="0" autoFilter="0" pivotTables="0"/>
  <mergeCells count="4">
    <mergeCell ref="A4:G4"/>
    <mergeCell ref="B5:C5"/>
    <mergeCell ref="D5:G5"/>
    <mergeCell ref="A5:A6"/>
  </mergeCells>
  <printOptions horizontalCentered="1"/>
  <pageMargins left="0.3937007874015748" right="0.3937007874015748" top="0.5905511811023623" bottom="0.3937007874015748" header="0.5118110236220472" footer="0.5118110236220472"/>
  <pageSetup fitToHeight="4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1"/>
  <sheetViews>
    <sheetView showZeros="0" zoomScalePageLayoutView="0" workbookViewId="0" topLeftCell="A1">
      <selection activeCell="M8" sqref="M8"/>
    </sheetView>
  </sheetViews>
  <sheetFormatPr defaultColWidth="9.00390625" defaultRowHeight="12.75"/>
  <cols>
    <col min="1" max="1" width="36.375" style="10" customWidth="1"/>
    <col min="2" max="2" width="11.625" style="10" customWidth="1"/>
    <col min="3" max="3" width="10.00390625" style="10" customWidth="1"/>
    <col min="4" max="4" width="13.375" style="0" customWidth="1"/>
    <col min="6" max="6" width="10.75390625" style="0" customWidth="1"/>
    <col min="7" max="7" width="10.25390625" style="0" customWidth="1"/>
    <col min="8" max="8" width="13.375" style="0" customWidth="1"/>
  </cols>
  <sheetData>
    <row r="1" spans="8:9" ht="14.25">
      <c r="H1" s="7" t="s">
        <v>265</v>
      </c>
      <c r="I1" s="7"/>
    </row>
    <row r="2" spans="1:7" ht="14.25">
      <c r="A2" s="451" t="s">
        <v>1</v>
      </c>
      <c r="B2" s="5">
        <f>'С2'!B2</f>
        <v>0</v>
      </c>
      <c r="C2" s="5"/>
      <c r="D2" s="6"/>
      <c r="E2" s="12"/>
      <c r="F2" s="12"/>
      <c r="G2" s="32"/>
    </row>
    <row r="3" spans="1:10" ht="14.25">
      <c r="A3" s="13"/>
      <c r="B3" s="13"/>
      <c r="C3" s="13"/>
      <c r="D3" s="32"/>
      <c r="E3" s="8"/>
      <c r="F3" s="8"/>
      <c r="G3" s="32"/>
      <c r="J3" s="33"/>
    </row>
    <row r="4" spans="1:10" ht="17.25" customHeight="1">
      <c r="A4" s="542" t="s">
        <v>235</v>
      </c>
      <c r="B4" s="542"/>
      <c r="C4" s="542"/>
      <c r="D4" s="542"/>
      <c r="E4" s="542"/>
      <c r="F4" s="542"/>
      <c r="G4" s="542"/>
      <c r="H4" s="542"/>
      <c r="I4" s="542"/>
      <c r="J4" s="179"/>
    </row>
    <row r="5" spans="1:9" ht="25.5" customHeight="1">
      <c r="A5" s="549" t="s">
        <v>236</v>
      </c>
      <c r="B5" s="560" t="s">
        <v>19</v>
      </c>
      <c r="C5" s="561"/>
      <c r="D5" s="561"/>
      <c r="E5" s="562"/>
      <c r="F5" s="563" t="s">
        <v>237</v>
      </c>
      <c r="G5" s="564"/>
      <c r="H5" s="564"/>
      <c r="I5" s="565"/>
    </row>
    <row r="6" spans="1:13" ht="63" customHeight="1">
      <c r="A6" s="559"/>
      <c r="B6" s="212" t="s">
        <v>238</v>
      </c>
      <c r="C6" s="194" t="s">
        <v>266</v>
      </c>
      <c r="D6" s="211" t="s">
        <v>230</v>
      </c>
      <c r="E6" s="453" t="s">
        <v>20</v>
      </c>
      <c r="F6" s="224" t="s">
        <v>238</v>
      </c>
      <c r="G6" s="225" t="s">
        <v>229</v>
      </c>
      <c r="H6" s="226" t="s">
        <v>239</v>
      </c>
      <c r="I6" s="464" t="s">
        <v>20</v>
      </c>
      <c r="J6" s="198"/>
      <c r="K6" s="198"/>
      <c r="L6" s="198"/>
      <c r="M6" s="198"/>
    </row>
    <row r="7" spans="1:9" ht="12.7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</row>
    <row r="8" spans="1:9" ht="63">
      <c r="A8" s="455" t="s">
        <v>290</v>
      </c>
      <c r="B8" s="452">
        <f>'С2'!D8</f>
        <v>0</v>
      </c>
      <c r="C8" s="452">
        <f>'С2'!E8</f>
        <v>0</v>
      </c>
      <c r="D8" s="452">
        <f>'С2'!F8</f>
        <v>0</v>
      </c>
      <c r="E8" s="452">
        <f>'С2'!G8</f>
        <v>0</v>
      </c>
      <c r="F8" s="18">
        <f>IF(Допинф!B8&gt;0,'C3'!B8*10000/Допинф!B8,0)</f>
        <v>0</v>
      </c>
      <c r="G8" s="18">
        <f>IF(Допинф!B8&gt;0,'C3'!C8*10000/Допинф!B8,0)</f>
        <v>0</v>
      </c>
      <c r="H8" s="18">
        <f>IF(Допинф!B8&gt;0,'C3'!D8*10000/Допинф!B8,0)</f>
        <v>0</v>
      </c>
      <c r="I8" s="18">
        <f>IF(Допинф!B8&gt;0,'C3'!E8*10000/Допинф!B8,0)</f>
        <v>0</v>
      </c>
    </row>
    <row r="9" spans="1:9" ht="12.75">
      <c r="A9" s="56" t="s">
        <v>156</v>
      </c>
      <c r="B9" s="227">
        <f>'С2'!D9</f>
        <v>0</v>
      </c>
      <c r="C9" s="227">
        <f>'С2'!E9</f>
        <v>0</v>
      </c>
      <c r="D9" s="227">
        <f>'С2'!F9</f>
        <v>0</v>
      </c>
      <c r="E9" s="227">
        <f>'С2'!G9</f>
        <v>0</v>
      </c>
      <c r="F9" s="228"/>
      <c r="G9" s="228"/>
      <c r="H9" s="228"/>
      <c r="I9" s="228"/>
    </row>
    <row r="10" spans="1:9" ht="12.75">
      <c r="A10" s="42" t="s">
        <v>132</v>
      </c>
      <c r="B10" s="227" t="str">
        <f>'С2'!D10</f>
        <v>х</v>
      </c>
      <c r="C10" s="227" t="str">
        <f>'С2'!E10</f>
        <v>х</v>
      </c>
      <c r="D10" s="227" t="str">
        <f>'С2'!F10</f>
        <v>х</v>
      </c>
      <c r="E10" s="227" t="str">
        <f>'С2'!G10</f>
        <v>х</v>
      </c>
      <c r="F10" s="227" t="s">
        <v>32</v>
      </c>
      <c r="G10" s="227" t="s">
        <v>32</v>
      </c>
      <c r="H10" s="227" t="s">
        <v>32</v>
      </c>
      <c r="I10" s="227" t="s">
        <v>32</v>
      </c>
    </row>
    <row r="11" spans="1:9" ht="12.75">
      <c r="A11" s="43" t="s">
        <v>133</v>
      </c>
      <c r="B11" s="227" t="str">
        <f>'С2'!D11</f>
        <v>х</v>
      </c>
      <c r="C11" s="227" t="str">
        <f>'С2'!E11</f>
        <v>х</v>
      </c>
      <c r="D11" s="227" t="str">
        <f>'С2'!F11</f>
        <v>х</v>
      </c>
      <c r="E11" s="227" t="str">
        <f>'С2'!G11</f>
        <v>х</v>
      </c>
      <c r="F11" s="227" t="s">
        <v>32</v>
      </c>
      <c r="G11" s="227" t="s">
        <v>32</v>
      </c>
      <c r="H11" s="227" t="s">
        <v>32</v>
      </c>
      <c r="I11" s="227" t="s">
        <v>32</v>
      </c>
    </row>
    <row r="12" spans="1:9" ht="12.75">
      <c r="A12" s="43" t="s">
        <v>134</v>
      </c>
      <c r="B12" s="227" t="str">
        <f>'С2'!D12</f>
        <v>х</v>
      </c>
      <c r="C12" s="227" t="str">
        <f>'С2'!E12</f>
        <v>х</v>
      </c>
      <c r="D12" s="227" t="str">
        <f>'С2'!F12</f>
        <v>х</v>
      </c>
      <c r="E12" s="227" t="str">
        <f>'С2'!G12</f>
        <v>х</v>
      </c>
      <c r="F12" s="227" t="s">
        <v>32</v>
      </c>
      <c r="G12" s="227" t="s">
        <v>32</v>
      </c>
      <c r="H12" s="227" t="s">
        <v>32</v>
      </c>
      <c r="I12" s="227" t="s">
        <v>32</v>
      </c>
    </row>
    <row r="13" spans="1:9" ht="31.5">
      <c r="A13" s="454" t="s">
        <v>161</v>
      </c>
      <c r="B13" s="258" t="str">
        <f>'С2'!D13</f>
        <v>х</v>
      </c>
      <c r="C13" s="258" t="str">
        <f>'С2'!E13</f>
        <v>х</v>
      </c>
      <c r="D13" s="258" t="str">
        <f>'С2'!F13</f>
        <v>х</v>
      </c>
      <c r="E13" s="258" t="str">
        <f>'С2'!G13</f>
        <v>х</v>
      </c>
      <c r="F13" s="258" t="s">
        <v>32</v>
      </c>
      <c r="G13" s="258" t="s">
        <v>32</v>
      </c>
      <c r="H13" s="258" t="s">
        <v>32</v>
      </c>
      <c r="I13" s="258" t="s">
        <v>32</v>
      </c>
    </row>
    <row r="14" spans="1:9" ht="12.75">
      <c r="A14" s="56" t="s">
        <v>156</v>
      </c>
      <c r="B14" s="227">
        <f>'С2'!D14</f>
        <v>0</v>
      </c>
      <c r="C14" s="227">
        <f>'С2'!E14</f>
        <v>0</v>
      </c>
      <c r="D14" s="227">
        <f>'С2'!F14</f>
        <v>0</v>
      </c>
      <c r="E14" s="227">
        <f>'С2'!G14</f>
        <v>0</v>
      </c>
      <c r="F14" s="227">
        <v>0</v>
      </c>
      <c r="G14" s="227">
        <v>0</v>
      </c>
      <c r="H14" s="227">
        <v>0</v>
      </c>
      <c r="I14" s="227">
        <v>0</v>
      </c>
    </row>
    <row r="15" spans="1:9" ht="12.75">
      <c r="A15" s="53" t="s">
        <v>7</v>
      </c>
      <c r="B15" s="227" t="str">
        <f>'С2'!D15</f>
        <v>х</v>
      </c>
      <c r="C15" s="227" t="str">
        <f>'С2'!E15</f>
        <v>х</v>
      </c>
      <c r="D15" s="227" t="str">
        <f>'С2'!F15</f>
        <v>х</v>
      </c>
      <c r="E15" s="227" t="str">
        <f>'С2'!G15</f>
        <v>х</v>
      </c>
      <c r="F15" s="227" t="s">
        <v>32</v>
      </c>
      <c r="G15" s="227" t="s">
        <v>32</v>
      </c>
      <c r="H15" s="227" t="s">
        <v>32</v>
      </c>
      <c r="I15" s="227" t="s">
        <v>32</v>
      </c>
    </row>
    <row r="16" spans="1:9" ht="12.75">
      <c r="A16" s="43" t="s">
        <v>78</v>
      </c>
      <c r="B16" s="227" t="str">
        <f>'С2'!D16</f>
        <v>х</v>
      </c>
      <c r="C16" s="227" t="str">
        <f>'С2'!E16</f>
        <v>х</v>
      </c>
      <c r="D16" s="227" t="str">
        <f>'С2'!F16</f>
        <v>х</v>
      </c>
      <c r="E16" s="227" t="str">
        <f>'С2'!G16</f>
        <v>х</v>
      </c>
      <c r="F16" s="227" t="s">
        <v>32</v>
      </c>
      <c r="G16" s="227" t="s">
        <v>32</v>
      </c>
      <c r="H16" s="227" t="s">
        <v>32</v>
      </c>
      <c r="I16" s="227" t="s">
        <v>32</v>
      </c>
    </row>
    <row r="17" spans="1:9" ht="14.25">
      <c r="A17" s="53" t="s">
        <v>131</v>
      </c>
      <c r="B17" s="227" t="str">
        <f>'С2'!D17</f>
        <v>х</v>
      </c>
      <c r="C17" s="227" t="str">
        <f>'С2'!E17</f>
        <v>х</v>
      </c>
      <c r="D17" s="227" t="str">
        <f>'С2'!F17</f>
        <v>х</v>
      </c>
      <c r="E17" s="227" t="str">
        <f>'С2'!G17</f>
        <v>х</v>
      </c>
      <c r="F17" s="227" t="s">
        <v>32</v>
      </c>
      <c r="G17" s="227" t="s">
        <v>32</v>
      </c>
      <c r="H17" s="227" t="s">
        <v>32</v>
      </c>
      <c r="I17" s="227" t="s">
        <v>32</v>
      </c>
    </row>
    <row r="18" spans="1:9" ht="31.5">
      <c r="A18" s="461" t="s">
        <v>162</v>
      </c>
      <c r="B18" s="457">
        <f>'С2'!D18</f>
        <v>0</v>
      </c>
      <c r="C18" s="457">
        <f>'С2'!E18</f>
        <v>0</v>
      </c>
      <c r="D18" s="457">
        <f>'С2'!F18</f>
        <v>0</v>
      </c>
      <c r="E18" s="457">
        <f>'С2'!G18</f>
        <v>0</v>
      </c>
      <c r="F18" s="18">
        <f>IF(Допинф!B8&gt;0,'C3'!B18*10000/Допинф!B8,0)</f>
        <v>0</v>
      </c>
      <c r="G18" s="18">
        <f>IF(Допинф!B8&gt;0,'C3'!C18*10000/Допинф!B8,0)</f>
        <v>0</v>
      </c>
      <c r="H18" s="18">
        <f>IF(Допинф!B8&gt;0,'C3'!D18*10000/Допинф!B8,0)</f>
        <v>0</v>
      </c>
      <c r="I18" s="18">
        <f>IF(Допинф!B8&gt;0,'C3'!E18*10000/Допинф!B8,0)</f>
        <v>0</v>
      </c>
    </row>
    <row r="19" spans="1:9" ht="39.75" customHeight="1">
      <c r="A19" s="462" t="s">
        <v>159</v>
      </c>
      <c r="B19" s="458">
        <f>'С2'!D19</f>
        <v>0</v>
      </c>
      <c r="C19" s="458">
        <f>'С2'!E19</f>
        <v>0</v>
      </c>
      <c r="D19" s="458">
        <f>'С2'!F19</f>
        <v>0</v>
      </c>
      <c r="E19" s="458">
        <f>'С2'!G19</f>
        <v>0</v>
      </c>
      <c r="F19" s="18">
        <f>IF(Допинф!B8&gt;0,'C3'!B19*10000/Допинф!B8,0)</f>
        <v>0</v>
      </c>
      <c r="G19" s="18">
        <f>IF(Допинф!B8&gt;0,'C3'!C19*10000/Допинф!B8,0)</f>
        <v>0</v>
      </c>
      <c r="H19" s="18">
        <f>IF(Допинф!B8&gt;0,'C3'!D19*10000/Допинф!B8,0)</f>
        <v>0</v>
      </c>
      <c r="I19" s="18">
        <f>IF(Допинф!B8&gt;0,'C3'!E19*10000/Допинф!B8,0)</f>
        <v>0</v>
      </c>
    </row>
    <row r="20" spans="1:9" ht="47.25">
      <c r="A20" s="463" t="s">
        <v>94</v>
      </c>
      <c r="B20" s="459">
        <f>'С2'!D20</f>
        <v>0</v>
      </c>
      <c r="C20" s="459">
        <f>'С2'!E20</f>
        <v>0</v>
      </c>
      <c r="D20" s="459">
        <f>'С2'!F20</f>
        <v>0</v>
      </c>
      <c r="E20" s="459">
        <f>'С2'!G20</f>
        <v>0</v>
      </c>
      <c r="F20" s="18">
        <f>IF(Допинф!B8&gt;0,'C3'!B20*10000/Допинф!B8,0)</f>
        <v>0</v>
      </c>
      <c r="G20" s="18">
        <f>IF(Допинф!B8&gt;0,'C3'!C20*10000/Допинф!B8,0)</f>
        <v>0</v>
      </c>
      <c r="H20" s="18">
        <f>IF(Допинф!B8&gt;0,'C3'!D20*10000/Допинф!B8,0)</f>
        <v>0</v>
      </c>
      <c r="I20" s="18">
        <f>IF(Допинф!B8&gt;0,'C3'!E20*10000/Допинф!B8,0)</f>
        <v>0</v>
      </c>
    </row>
    <row r="21" spans="1:9" ht="15.75">
      <c r="A21" s="423" t="s">
        <v>91</v>
      </c>
      <c r="B21" s="460">
        <f>'С2'!D21</f>
        <v>0</v>
      </c>
      <c r="C21" s="460">
        <f>'С2'!E21</f>
        <v>0</v>
      </c>
      <c r="D21" s="460">
        <f>'С2'!F21</f>
        <v>0</v>
      </c>
      <c r="E21" s="460">
        <f>'С2'!G21</f>
        <v>0</v>
      </c>
      <c r="F21" s="18">
        <f>IF(Допинф!B8&gt;0,'C3'!B21*10000/Допинф!B8,0)</f>
        <v>0</v>
      </c>
      <c r="G21" s="18">
        <f>IF(Допинф!B8&gt;0,'C3'!C21*10000/Допинф!B8,0)</f>
        <v>0</v>
      </c>
      <c r="H21" s="18">
        <f>IF(Допинф!B8&gt;0,'C3'!D21*10000/Допинф!B8,0)</f>
        <v>0</v>
      </c>
      <c r="I21" s="18">
        <f>IF(Допинф!B8&gt;0,'C3'!E21*10000/Допинф!B8,0)</f>
        <v>0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4:I4"/>
    <mergeCell ref="A5:A6"/>
    <mergeCell ref="B5:E5"/>
    <mergeCell ref="F5:I5"/>
  </mergeCells>
  <printOptions horizontalCentered="1"/>
  <pageMargins left="0.7874015748031497" right="0.3937007874015748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Стефанова Евгения Викторовна</dc:creator>
  <cp:keywords/>
  <dc:description/>
  <cp:lastModifiedBy>Надежда Я. Несветайло</cp:lastModifiedBy>
  <cp:lastPrinted>2019-09-05T09:49:24Z</cp:lastPrinted>
  <dcterms:created xsi:type="dcterms:W3CDTF">2012-07-10T02:24:08Z</dcterms:created>
  <dcterms:modified xsi:type="dcterms:W3CDTF">2019-10-08T08:23:35Z</dcterms:modified>
  <cp:category/>
  <cp:version/>
  <cp:contentType/>
  <cp:contentStatus/>
</cp:coreProperties>
</file>